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2.xml" ContentType="application/vnd.ms-excel.controlproperties+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ctrlProps/ctrlProp3.xml" ContentType="application/vnd.ms-excel.controlpropertie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icapza-my.sharepoint.com/personal/steve_transformationpartners_co_za/Documents/Documents/Website/2026/Employment Equity Calculators/"/>
    </mc:Choice>
  </mc:AlternateContent>
  <xr:revisionPtr revIDLastSave="412" documentId="8_{97A12F9E-9775-4589-9923-454D42CAF91B}" xr6:coauthVersionLast="47" xr6:coauthVersionMax="47" xr10:uidLastSave="{29764A91-7FEE-4412-9973-FD1BFC35A90B}"/>
  <bookViews>
    <workbookView xWindow="-108" yWindow="-108" windowWidth="23256" windowHeight="12456" tabRatio="540" xr2:uid="{00000000-000D-0000-FFFF-FFFF00000000}"/>
  </bookViews>
  <sheets>
    <sheet name="DiversityIndex" sheetId="1" r:id="rId1"/>
    <sheet name="Basis1" sheetId="12" state="hidden" r:id="rId2"/>
    <sheet name="Data1" sheetId="13" state="hidden" r:id="rId3"/>
    <sheet name="Lists1" sheetId="14" state="hidden" r:id="rId4"/>
    <sheet name="Parameters1" sheetId="15" state="hidden" r:id="rId5"/>
    <sheet name="NamesIndex" sheetId="16" state="hidden" r:id="rId6"/>
    <sheet name="_SSC" sheetId="17" state="veryHidden" r:id="rId7"/>
    <sheet name="_Options" sheetId="18" state="veryHidden" r:id="rId8"/>
  </sheets>
  <definedNames>
    <definedName name="_options1">_Options!$A$1:$A$10</definedName>
    <definedName name="_options2">_Options!$B$1:$B$10</definedName>
    <definedName name="NonPerm_Label">Parameters1!$Y$17</definedName>
    <definedName name="Prof_Label">Parameters1!$Y$13</definedName>
    <definedName name="rB1.AF_Range">Basis1!$AD$13:$AD$21</definedName>
    <definedName name="rB1.CF_Range">Basis1!$AE$13:$AE$21</definedName>
    <definedName name="rB1.CM_Range">Basis1!$AA$13:$AA$21</definedName>
    <definedName name="rB1.FF_Range">Basis1!$AI$13:$AI$21</definedName>
    <definedName name="rB1.FM_Range">Basis1!$AH$13:$AH$21</definedName>
    <definedName name="rB1.IF_Range">Basis1!$AF$13:$AF$21</definedName>
    <definedName name="rB1.IM_Range">Basis1!$AB$13:$AB$21</definedName>
    <definedName name="rB1.WF_Range">Basis1!$AG$13:$AG$21</definedName>
    <definedName name="rB1.WM_Range">Basis1!$AC$13:$AC$21</definedName>
    <definedName name="rB1_AM_Range">Basis1!$Z$13:$Z$21</definedName>
    <definedName name="rD1.Datasource">Data1!$M$13:$W$21</definedName>
    <definedName name="rF1.EAP_Selected">DiversityIndex!$M$26</definedName>
    <definedName name="rL1.EAP_Selected">Lists1!$N$5</definedName>
    <definedName name="rL1.eapHeader">Lists1!$N$11</definedName>
    <definedName name="rL1.eapList">Lists1!$N$12:$N$21</definedName>
    <definedName name="rL1.eapSel">Lists1!$N$7</definedName>
    <definedName name="rP1.EAP_Lookup_List">Parameters1!$K$13:$U$22</definedName>
    <definedName name="Semi_Label">Parameters1!$Y$15</definedName>
    <definedName name="Senior_Label">Parameters1!$Y$12</definedName>
    <definedName name="Skilled_Label">Parameters1!$Y$14</definedName>
    <definedName name="Top_Label">Parameters1!$Y$11</definedName>
    <definedName name="Unskilled_Label">Parameters1!$Y$16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T33" i="12" l="1"/>
  <c r="CT32" i="12"/>
  <c r="CT31" i="12"/>
  <c r="CT30" i="12"/>
  <c r="CT29" i="12"/>
  <c r="CT28" i="12"/>
  <c r="CH33" i="12"/>
  <c r="CH32" i="12"/>
  <c r="CH31" i="12"/>
  <c r="CH30" i="12"/>
  <c r="CH29" i="12"/>
  <c r="CH28" i="12"/>
  <c r="BW33" i="12"/>
  <c r="BW32" i="12"/>
  <c r="BW31" i="12"/>
  <c r="BW30" i="12"/>
  <c r="BW29" i="12"/>
  <c r="BW28" i="12"/>
  <c r="BK33" i="12"/>
  <c r="BK32" i="12"/>
  <c r="BK31" i="12"/>
  <c r="BK30" i="12"/>
  <c r="BK29" i="12"/>
  <c r="BK28" i="12"/>
  <c r="AY33" i="12"/>
  <c r="AY32" i="12"/>
  <c r="AY31" i="12"/>
  <c r="AY30" i="12"/>
  <c r="AY29" i="12"/>
  <c r="AY28" i="12"/>
  <c r="AY17" i="12"/>
  <c r="AY16" i="12"/>
  <c r="AY15" i="12"/>
  <c r="AY14" i="12"/>
  <c r="AY13" i="12"/>
  <c r="AY12" i="12"/>
  <c r="T33" i="15"/>
  <c r="T28" i="15" l="1"/>
  <c r="S42" i="15" l="1"/>
  <c r="O42" i="15"/>
  <c r="R42" i="15"/>
  <c r="N42" i="15"/>
  <c r="P42" i="15"/>
  <c r="Q42" i="15"/>
  <c r="M42" i="15"/>
  <c r="L42" i="15"/>
  <c r="L22" i="1"/>
  <c r="M22" i="1"/>
  <c r="N22" i="1"/>
  <c r="O22" i="1"/>
  <c r="P22" i="1"/>
  <c r="Q22" i="1"/>
  <c r="R22" i="1"/>
  <c r="S22" i="1"/>
  <c r="T22" i="1"/>
  <c r="U22" i="1"/>
  <c r="Y18" i="12" l="1"/>
  <c r="Y17" i="12"/>
  <c r="Y16" i="12"/>
  <c r="Y15" i="12"/>
  <c r="T29" i="15"/>
  <c r="T30" i="15"/>
  <c r="T31" i="15"/>
  <c r="T32" i="15"/>
  <c r="T34" i="15"/>
  <c r="T35" i="15"/>
  <c r="T36" i="15"/>
  <c r="T27" i="15"/>
  <c r="K28" i="15"/>
  <c r="K29" i="15"/>
  <c r="K30" i="15"/>
  <c r="K31" i="15"/>
  <c r="K32" i="15"/>
  <c r="K33" i="15"/>
  <c r="K34" i="15"/>
  <c r="K35" i="15"/>
  <c r="K36" i="15"/>
  <c r="K27" i="15"/>
  <c r="T37" i="15" l="1"/>
  <c r="R45" i="15"/>
  <c r="R17" i="15" s="1"/>
  <c r="N45" i="15"/>
  <c r="N17" i="15" s="1"/>
  <c r="Q45" i="15"/>
  <c r="Q17" i="15" s="1"/>
  <c r="M45" i="15"/>
  <c r="M17" i="15" s="1"/>
  <c r="L45" i="15"/>
  <c r="P45" i="15"/>
  <c r="P17" i="15" s="1"/>
  <c r="S45" i="15"/>
  <c r="S17" i="15" s="1"/>
  <c r="O45" i="15"/>
  <c r="O17" i="15" s="1"/>
  <c r="Q44" i="15"/>
  <c r="Q16" i="15" s="1"/>
  <c r="M44" i="15"/>
  <c r="M16" i="15" s="1"/>
  <c r="L44" i="15"/>
  <c r="P44" i="15"/>
  <c r="P16" i="15" s="1"/>
  <c r="R44" i="15"/>
  <c r="R16" i="15" s="1"/>
  <c r="S44" i="15"/>
  <c r="S16" i="15" s="1"/>
  <c r="O44" i="15"/>
  <c r="O16" i="15" s="1"/>
  <c r="N44" i="15"/>
  <c r="N16" i="15" s="1"/>
  <c r="R49" i="15"/>
  <c r="R21" i="15" s="1"/>
  <c r="N49" i="15"/>
  <c r="N21" i="15" s="1"/>
  <c r="Q49" i="15"/>
  <c r="Q21" i="15" s="1"/>
  <c r="M49" i="15"/>
  <c r="M21" i="15" s="1"/>
  <c r="L49" i="15"/>
  <c r="S49" i="15"/>
  <c r="S21" i="15" s="1"/>
  <c r="O49" i="15"/>
  <c r="O21" i="15" s="1"/>
  <c r="P49" i="15"/>
  <c r="P21" i="15" s="1"/>
  <c r="Q48" i="15"/>
  <c r="M48" i="15"/>
  <c r="M20" i="15" s="1"/>
  <c r="P48" i="15"/>
  <c r="P20" i="15" s="1"/>
  <c r="N48" i="15"/>
  <c r="N20" i="15" s="1"/>
  <c r="S48" i="15"/>
  <c r="S20" i="15" s="1"/>
  <c r="O48" i="15"/>
  <c r="O20" i="15" s="1"/>
  <c r="R48" i="15"/>
  <c r="R20" i="15" s="1"/>
  <c r="L48" i="15"/>
  <c r="P43" i="15"/>
  <c r="P15" i="15" s="1"/>
  <c r="S43" i="15"/>
  <c r="S15" i="15" s="1"/>
  <c r="O43" i="15"/>
  <c r="O15" i="15" s="1"/>
  <c r="Q43" i="15"/>
  <c r="Q15" i="15" s="1"/>
  <c r="R43" i="15"/>
  <c r="R15" i="15" s="1"/>
  <c r="N43" i="15"/>
  <c r="N15" i="15" s="1"/>
  <c r="M43" i="15"/>
  <c r="M15" i="15" s="1"/>
  <c r="L43" i="15"/>
  <c r="S41" i="15"/>
  <c r="S13" i="15" s="1"/>
  <c r="R41" i="15"/>
  <c r="R13" i="15" s="1"/>
  <c r="N41" i="15"/>
  <c r="N13" i="15" s="1"/>
  <c r="P41" i="15"/>
  <c r="P13" i="15" s="1"/>
  <c r="L41" i="15"/>
  <c r="Q41" i="15"/>
  <c r="Q13" i="15" s="1"/>
  <c r="M41" i="15"/>
  <c r="M13" i="15" s="1"/>
  <c r="O41" i="15"/>
  <c r="O13" i="15" s="1"/>
  <c r="P47" i="15"/>
  <c r="P19" i="15" s="1"/>
  <c r="S47" i="15"/>
  <c r="S19" i="15" s="1"/>
  <c r="O47" i="15"/>
  <c r="O19" i="15" s="1"/>
  <c r="M47" i="15"/>
  <c r="M19" i="15" s="1"/>
  <c r="L47" i="15"/>
  <c r="R47" i="15"/>
  <c r="R19" i="15" s="1"/>
  <c r="N47" i="15"/>
  <c r="N19" i="15" s="1"/>
  <c r="Q47" i="15"/>
  <c r="Q19" i="15" s="1"/>
  <c r="S50" i="15"/>
  <c r="S22" i="15" s="1"/>
  <c r="O50" i="15"/>
  <c r="O22" i="15" s="1"/>
  <c r="R50" i="15"/>
  <c r="R22" i="15" s="1"/>
  <c r="N50" i="15"/>
  <c r="N22" i="15" s="1"/>
  <c r="P50" i="15"/>
  <c r="P22" i="15" s="1"/>
  <c r="Q50" i="15"/>
  <c r="Q22" i="15" s="1"/>
  <c r="M50" i="15"/>
  <c r="M22" i="15" s="1"/>
  <c r="L50" i="15"/>
  <c r="S46" i="15"/>
  <c r="S18" i="15" s="1"/>
  <c r="O46" i="15"/>
  <c r="O18" i="15" s="1"/>
  <c r="R46" i="15"/>
  <c r="R18" i="15" s="1"/>
  <c r="N46" i="15"/>
  <c r="N18" i="15" s="1"/>
  <c r="Q46" i="15"/>
  <c r="Q18" i="15" s="1"/>
  <c r="M46" i="15"/>
  <c r="M18" i="15" s="1"/>
  <c r="L46" i="15"/>
  <c r="P46" i="15"/>
  <c r="P18" i="15" s="1"/>
  <c r="Q20" i="15"/>
  <c r="M14" i="15"/>
  <c r="Q14" i="15"/>
  <c r="N14" i="15"/>
  <c r="R14" i="15"/>
  <c r="O14" i="15"/>
  <c r="S14" i="15"/>
  <c r="P14" i="15"/>
  <c r="N20" i="13"/>
  <c r="O20" i="13"/>
  <c r="P20" i="13"/>
  <c r="Q20" i="13"/>
  <c r="R20" i="13"/>
  <c r="S20" i="13"/>
  <c r="T20" i="13"/>
  <c r="U20" i="13"/>
  <c r="V20" i="13"/>
  <c r="M20" i="13"/>
  <c r="M14" i="13"/>
  <c r="L13" i="12" s="1"/>
  <c r="AZ13" i="12" s="1"/>
  <c r="N14" i="13"/>
  <c r="M13" i="12" s="1"/>
  <c r="BA13" i="12" s="1"/>
  <c r="O14" i="13"/>
  <c r="N13" i="12" s="1"/>
  <c r="BB13" i="12" s="1"/>
  <c r="P14" i="13"/>
  <c r="Q14" i="13"/>
  <c r="P13" i="12" s="1"/>
  <c r="BD13" i="12" s="1"/>
  <c r="R14" i="13"/>
  <c r="Q13" i="12" s="1"/>
  <c r="BE13" i="12" s="1"/>
  <c r="S14" i="13"/>
  <c r="R13" i="12" s="1"/>
  <c r="BF13" i="12" s="1"/>
  <c r="T14" i="13"/>
  <c r="S13" i="12" s="1"/>
  <c r="BG13" i="12" s="1"/>
  <c r="U14" i="13"/>
  <c r="T13" i="12" s="1"/>
  <c r="V14" i="13"/>
  <c r="U13" i="12" s="1"/>
  <c r="M15" i="13"/>
  <c r="L14" i="12" s="1"/>
  <c r="AZ14" i="12" s="1"/>
  <c r="N15" i="13"/>
  <c r="O15" i="13"/>
  <c r="N14" i="12" s="1"/>
  <c r="BB14" i="12" s="1"/>
  <c r="P15" i="13"/>
  <c r="O14" i="12" s="1"/>
  <c r="BC14" i="12" s="1"/>
  <c r="Q15" i="13"/>
  <c r="P14" i="12" s="1"/>
  <c r="BD14" i="12" s="1"/>
  <c r="R15" i="13"/>
  <c r="S15" i="13"/>
  <c r="R14" i="12" s="1"/>
  <c r="BF14" i="12" s="1"/>
  <c r="T15" i="13"/>
  <c r="S14" i="12" s="1"/>
  <c r="BG14" i="12" s="1"/>
  <c r="U15" i="13"/>
  <c r="T14" i="12" s="1"/>
  <c r="V15" i="13"/>
  <c r="M16" i="13"/>
  <c r="L15" i="12" s="1"/>
  <c r="AZ15" i="12" s="1"/>
  <c r="N16" i="13"/>
  <c r="M15" i="12" s="1"/>
  <c r="BA15" i="12" s="1"/>
  <c r="O16" i="13"/>
  <c r="N15" i="12" s="1"/>
  <c r="BB15" i="12" s="1"/>
  <c r="P16" i="13"/>
  <c r="Q16" i="13"/>
  <c r="P15" i="12" s="1"/>
  <c r="BD15" i="12" s="1"/>
  <c r="R16" i="13"/>
  <c r="Q15" i="12" s="1"/>
  <c r="BE15" i="12" s="1"/>
  <c r="S16" i="13"/>
  <c r="R15" i="12" s="1"/>
  <c r="BF15" i="12" s="1"/>
  <c r="T16" i="13"/>
  <c r="S15" i="12" s="1"/>
  <c r="BG15" i="12" s="1"/>
  <c r="U16" i="13"/>
  <c r="T15" i="12" s="1"/>
  <c r="V16" i="13"/>
  <c r="U15" i="12" s="1"/>
  <c r="M17" i="13"/>
  <c r="L16" i="12" s="1"/>
  <c r="AZ16" i="12" s="1"/>
  <c r="N17" i="13"/>
  <c r="O17" i="13"/>
  <c r="N16" i="12" s="1"/>
  <c r="BB16" i="12" s="1"/>
  <c r="P17" i="13"/>
  <c r="O16" i="12" s="1"/>
  <c r="BC16" i="12" s="1"/>
  <c r="Q17" i="13"/>
  <c r="P16" i="12" s="1"/>
  <c r="BD16" i="12" s="1"/>
  <c r="R17" i="13"/>
  <c r="Q16" i="12" s="1"/>
  <c r="BE16" i="12" s="1"/>
  <c r="S17" i="13"/>
  <c r="R16" i="12" s="1"/>
  <c r="BF16" i="12" s="1"/>
  <c r="T17" i="13"/>
  <c r="S16" i="12" s="1"/>
  <c r="BG16" i="12" s="1"/>
  <c r="U17" i="13"/>
  <c r="T16" i="12" s="1"/>
  <c r="V17" i="13"/>
  <c r="U16" i="12" s="1"/>
  <c r="M18" i="13"/>
  <c r="N18" i="13"/>
  <c r="M17" i="12" s="1"/>
  <c r="BA17" i="12" s="1"/>
  <c r="O18" i="13"/>
  <c r="N17" i="12" s="1"/>
  <c r="BB17" i="12" s="1"/>
  <c r="P18" i="13"/>
  <c r="Q18" i="13"/>
  <c r="P17" i="12" s="1"/>
  <c r="BD17" i="12" s="1"/>
  <c r="R18" i="13"/>
  <c r="Q17" i="12" s="1"/>
  <c r="BE17" i="12" s="1"/>
  <c r="S18" i="13"/>
  <c r="R17" i="12" s="1"/>
  <c r="BF17" i="12" s="1"/>
  <c r="T18" i="13"/>
  <c r="S17" i="12" s="1"/>
  <c r="BG17" i="12" s="1"/>
  <c r="U18" i="13"/>
  <c r="T17" i="12" s="1"/>
  <c r="V18" i="13"/>
  <c r="U17" i="12" s="1"/>
  <c r="N13" i="13"/>
  <c r="M12" i="12" s="1"/>
  <c r="BA12" i="12" s="1"/>
  <c r="O13" i="13"/>
  <c r="N12" i="12" s="1"/>
  <c r="BB12" i="12" s="1"/>
  <c r="P13" i="13"/>
  <c r="O12" i="12" s="1"/>
  <c r="BC12" i="12" s="1"/>
  <c r="Q13" i="13"/>
  <c r="R13" i="13"/>
  <c r="Q12" i="12" s="1"/>
  <c r="BE12" i="12" s="1"/>
  <c r="S13" i="13"/>
  <c r="R12" i="12" s="1"/>
  <c r="BF12" i="12" s="1"/>
  <c r="T13" i="13"/>
  <c r="S12" i="12" s="1"/>
  <c r="BG12" i="12" s="1"/>
  <c r="U13" i="13"/>
  <c r="V13" i="13"/>
  <c r="U12" i="12" s="1"/>
  <c r="M13" i="13"/>
  <c r="V21" i="1"/>
  <c r="K21" i="1"/>
  <c r="V20" i="1"/>
  <c r="K20" i="1"/>
  <c r="V19" i="1"/>
  <c r="K19" i="1"/>
  <c r="V18" i="1"/>
  <c r="K18" i="1"/>
  <c r="V17" i="1"/>
  <c r="K17" i="1"/>
  <c r="V16" i="1"/>
  <c r="K16" i="1"/>
  <c r="L20" i="13"/>
  <c r="L18" i="13"/>
  <c r="L17" i="13"/>
  <c r="L16" i="13"/>
  <c r="L15" i="13"/>
  <c r="L14" i="13"/>
  <c r="L13" i="13"/>
  <c r="L17" i="12" l="1"/>
  <c r="AZ17" i="12" s="1"/>
  <c r="BB18" i="12"/>
  <c r="BG18" i="12"/>
  <c r="BF18" i="12"/>
  <c r="L18" i="15"/>
  <c r="T46" i="15"/>
  <c r="L14" i="15"/>
  <c r="T42" i="15"/>
  <c r="L15" i="15"/>
  <c r="T43" i="15"/>
  <c r="L19" i="15"/>
  <c r="T47" i="15"/>
  <c r="T41" i="15"/>
  <c r="L13" i="15"/>
  <c r="L21" i="15"/>
  <c r="T49" i="15"/>
  <c r="L16" i="15"/>
  <c r="T44" i="15"/>
  <c r="L17" i="15"/>
  <c r="T45" i="15"/>
  <c r="L22" i="15"/>
  <c r="T50" i="15"/>
  <c r="L20" i="15"/>
  <c r="T48" i="15"/>
  <c r="T19" i="13"/>
  <c r="T21" i="13" s="1"/>
  <c r="V22" i="1"/>
  <c r="M19" i="13"/>
  <c r="M21" i="13" s="1"/>
  <c r="O19" i="13"/>
  <c r="O21" i="13" s="1"/>
  <c r="U19" i="13"/>
  <c r="U21" i="13" s="1"/>
  <c r="Q19" i="13"/>
  <c r="Q21" i="13" s="1"/>
  <c r="W18" i="13"/>
  <c r="W17" i="13"/>
  <c r="W16" i="13"/>
  <c r="V19" i="13"/>
  <c r="V21" i="13" s="1"/>
  <c r="R19" i="13"/>
  <c r="R21" i="13" s="1"/>
  <c r="N19" i="13"/>
  <c r="N21" i="13" s="1"/>
  <c r="P19" i="13"/>
  <c r="P21" i="13" s="1"/>
  <c r="T12" i="12"/>
  <c r="P12" i="12"/>
  <c r="BD12" i="12" s="1"/>
  <c r="S19" i="13"/>
  <c r="S21" i="13" s="1"/>
  <c r="W20" i="13"/>
  <c r="L12" i="12"/>
  <c r="AZ12" i="12" s="1"/>
  <c r="O17" i="12"/>
  <c r="BC17" i="12" s="1"/>
  <c r="M16" i="12"/>
  <c r="BA16" i="12" s="1"/>
  <c r="O15" i="12"/>
  <c r="BC15" i="12" s="1"/>
  <c r="U14" i="12"/>
  <c r="Q14" i="12"/>
  <c r="BE14" i="12" s="1"/>
  <c r="M14" i="12"/>
  <c r="BA14" i="12" s="1"/>
  <c r="O13" i="12"/>
  <c r="BC13" i="12" s="1"/>
  <c r="BH13" i="12" s="1"/>
  <c r="W14" i="13"/>
  <c r="W15" i="13"/>
  <c r="W13" i="13"/>
  <c r="BH14" i="12" l="1"/>
  <c r="BC30" i="12" s="1"/>
  <c r="BA29" i="12"/>
  <c r="BB29" i="12"/>
  <c r="BD29" i="12"/>
  <c r="AZ18" i="12"/>
  <c r="BH12" i="12"/>
  <c r="BG29" i="12"/>
  <c r="BA18" i="12"/>
  <c r="AZ29" i="12"/>
  <c r="BH17" i="12"/>
  <c r="BD18" i="12"/>
  <c r="BE29" i="12"/>
  <c r="BF29" i="12"/>
  <c r="BC29" i="12"/>
  <c r="BH16" i="12"/>
  <c r="BA32" i="12" s="1"/>
  <c r="BH15" i="12"/>
  <c r="BC18" i="12"/>
  <c r="BE18" i="12"/>
  <c r="W19" i="13"/>
  <c r="W21" i="13"/>
  <c r="AL18" i="12"/>
  <c r="AL17" i="12"/>
  <c r="AL16" i="12"/>
  <c r="AL15" i="12"/>
  <c r="AL14" i="12"/>
  <c r="AL13" i="12"/>
  <c r="Y14" i="12"/>
  <c r="Y13" i="12"/>
  <c r="K17" i="12"/>
  <c r="K16" i="12"/>
  <c r="K15" i="12"/>
  <c r="K14" i="12"/>
  <c r="BA30" i="12" l="1"/>
  <c r="BD30" i="12"/>
  <c r="BB30" i="12"/>
  <c r="BF30" i="12"/>
  <c r="BE30" i="12"/>
  <c r="BG30" i="12"/>
  <c r="AZ30" i="12"/>
  <c r="BH30" i="12" s="1"/>
  <c r="BB28" i="12"/>
  <c r="BC28" i="12"/>
  <c r="BF28" i="12"/>
  <c r="BE28" i="12"/>
  <c r="BA28" i="12"/>
  <c r="BG28" i="12"/>
  <c r="AZ28" i="12"/>
  <c r="BH18" i="12"/>
  <c r="BA34" i="12" s="1"/>
  <c r="BH29" i="12"/>
  <c r="BD28" i="12"/>
  <c r="BD33" i="12"/>
  <c r="BB33" i="12"/>
  <c r="BF33" i="12"/>
  <c r="BA33" i="12"/>
  <c r="AZ33" i="12"/>
  <c r="BE33" i="12"/>
  <c r="BG33" i="12"/>
  <c r="BE31" i="12"/>
  <c r="AZ31" i="12"/>
  <c r="BB31" i="12"/>
  <c r="BG31" i="12"/>
  <c r="BF31" i="12"/>
  <c r="BA31" i="12"/>
  <c r="BD31" i="12"/>
  <c r="BG32" i="12"/>
  <c r="BB32" i="12"/>
  <c r="AZ32" i="12"/>
  <c r="BD32" i="12"/>
  <c r="BF32" i="12"/>
  <c r="BE32" i="12"/>
  <c r="BC32" i="12"/>
  <c r="BC33" i="12"/>
  <c r="BC31" i="12"/>
  <c r="U18" i="12"/>
  <c r="Q18" i="12"/>
  <c r="M18" i="12"/>
  <c r="V17" i="12"/>
  <c r="V16" i="12"/>
  <c r="V15" i="12"/>
  <c r="V14" i="12"/>
  <c r="V13" i="12"/>
  <c r="K13" i="12"/>
  <c r="T18" i="12"/>
  <c r="S18" i="12"/>
  <c r="R18" i="12"/>
  <c r="P18" i="12"/>
  <c r="O18" i="12"/>
  <c r="N18" i="12"/>
  <c r="L18" i="12"/>
  <c r="K12" i="12"/>
  <c r="BH32" i="12" l="1"/>
  <c r="BH28" i="12"/>
  <c r="BD34" i="12"/>
  <c r="BC34" i="12"/>
  <c r="BH33" i="12"/>
  <c r="BH31" i="12"/>
  <c r="BB34" i="12"/>
  <c r="BF34" i="12"/>
  <c r="BG34" i="12"/>
  <c r="AZ34" i="12"/>
  <c r="BE34" i="12"/>
  <c r="AC14" i="12"/>
  <c r="AG14" i="12"/>
  <c r="Z14" i="12"/>
  <c r="AD14" i="12"/>
  <c r="AH14" i="12"/>
  <c r="AA14" i="12"/>
  <c r="AE14" i="12"/>
  <c r="AI14" i="12"/>
  <c r="AB14" i="12"/>
  <c r="AF14" i="12"/>
  <c r="AC18" i="12"/>
  <c r="AG18" i="12"/>
  <c r="Z18" i="12"/>
  <c r="AD18" i="12"/>
  <c r="AH18" i="12"/>
  <c r="AA18" i="12"/>
  <c r="AE18" i="12"/>
  <c r="AI18" i="12"/>
  <c r="AB18" i="12"/>
  <c r="AF18" i="12"/>
  <c r="AA17" i="12"/>
  <c r="AE17" i="12"/>
  <c r="AI17" i="12"/>
  <c r="AB17" i="12"/>
  <c r="AF17" i="12"/>
  <c r="AC17" i="12"/>
  <c r="AG17" i="12"/>
  <c r="Z17" i="12"/>
  <c r="AD17" i="12"/>
  <c r="AH17" i="12"/>
  <c r="AA15" i="12"/>
  <c r="AE15" i="12"/>
  <c r="AI15" i="12"/>
  <c r="AB15" i="12"/>
  <c r="AF15" i="12"/>
  <c r="AC15" i="12"/>
  <c r="AG15" i="12"/>
  <c r="Z15" i="12"/>
  <c r="AD15" i="12"/>
  <c r="AH15" i="12"/>
  <c r="AC16" i="12"/>
  <c r="AG16" i="12"/>
  <c r="Z16" i="12"/>
  <c r="AD16" i="12"/>
  <c r="AH16" i="12"/>
  <c r="AA16" i="12"/>
  <c r="AE16" i="12"/>
  <c r="AI16" i="12"/>
  <c r="AB16" i="12"/>
  <c r="AF16" i="12"/>
  <c r="V18" i="12"/>
  <c r="V12" i="12"/>
  <c r="BH34" i="12" l="1"/>
  <c r="Z19" i="12"/>
  <c r="AD19" i="12"/>
  <c r="AH19" i="12"/>
  <c r="AA19" i="12"/>
  <c r="AE19" i="12"/>
  <c r="AI19" i="12"/>
  <c r="AB19" i="12"/>
  <c r="AF19" i="12"/>
  <c r="AC19" i="12"/>
  <c r="AG19" i="12"/>
  <c r="AB13" i="12"/>
  <c r="AF13" i="12"/>
  <c r="Z13" i="12"/>
  <c r="AC13" i="12"/>
  <c r="AG13" i="12"/>
  <c r="AD13" i="12"/>
  <c r="AH13" i="12"/>
  <c r="AA13" i="12"/>
  <c r="AE13" i="12"/>
  <c r="AI13" i="12"/>
  <c r="N21" i="14" l="1"/>
  <c r="N20" i="14"/>
  <c r="N13" i="14"/>
  <c r="N14" i="14"/>
  <c r="N15" i="14"/>
  <c r="N16" i="14"/>
  <c r="N17" i="14"/>
  <c r="N18" i="14"/>
  <c r="N19" i="14"/>
  <c r="N12" i="14"/>
  <c r="N5" i="14" s="1"/>
  <c r="V22" i="15"/>
  <c r="V21" i="15"/>
  <c r="V20" i="15"/>
  <c r="V19" i="15"/>
  <c r="V18" i="15"/>
  <c r="V17" i="15"/>
  <c r="V16" i="15"/>
  <c r="V15" i="15"/>
  <c r="V14" i="15"/>
  <c r="V13" i="15"/>
  <c r="AV12" i="12" l="1"/>
  <c r="AL12" i="12"/>
  <c r="AS12" i="12"/>
  <c r="AM12" i="12"/>
  <c r="AI12" i="12"/>
  <c r="AH12" i="12"/>
  <c r="AP12" i="12"/>
  <c r="Z12" i="12"/>
  <c r="AQ12" i="12"/>
  <c r="AO12" i="12"/>
  <c r="AN12" i="12"/>
  <c r="AB12" i="12"/>
  <c r="AT12" i="12"/>
  <c r="AC12" i="12"/>
  <c r="AU12" i="12"/>
  <c r="Y12" i="12"/>
  <c r="AR12" i="12"/>
  <c r="AF12" i="12"/>
  <c r="AE12" i="12"/>
  <c r="AG12" i="12"/>
  <c r="AA12" i="12"/>
  <c r="AD12" i="12"/>
  <c r="BP30" i="12" l="1"/>
  <c r="CB30" i="12" s="1"/>
  <c r="CM30" i="12" s="1"/>
  <c r="BP33" i="12"/>
  <c r="CB33" i="12" s="1"/>
  <c r="CM33" i="12" s="1"/>
  <c r="BP34" i="12"/>
  <c r="BP29" i="12"/>
  <c r="CB29" i="12" s="1"/>
  <c r="CM29" i="12" s="1"/>
  <c r="BP32" i="12"/>
  <c r="CB32" i="12" s="1"/>
  <c r="CM32" i="12" s="1"/>
  <c r="BP28" i="12"/>
  <c r="CB28" i="12" s="1"/>
  <c r="CM28" i="12" s="1"/>
  <c r="BP31" i="12"/>
  <c r="CB31" i="12" s="1"/>
  <c r="CM31" i="12" s="1"/>
  <c r="BM30" i="12"/>
  <c r="BY30" i="12" s="1"/>
  <c r="CJ30" i="12" s="1"/>
  <c r="BM33" i="12"/>
  <c r="BY33" i="12" s="1"/>
  <c r="CJ33" i="12" s="1"/>
  <c r="BM34" i="12"/>
  <c r="BM32" i="12"/>
  <c r="BY32" i="12" s="1"/>
  <c r="CJ32" i="12" s="1"/>
  <c r="BM28" i="12"/>
  <c r="BY28" i="12" s="1"/>
  <c r="CJ28" i="12" s="1"/>
  <c r="BM29" i="12"/>
  <c r="BY29" i="12" s="1"/>
  <c r="CJ29" i="12" s="1"/>
  <c r="BM31" i="12"/>
  <c r="BY31" i="12" s="1"/>
  <c r="CJ31" i="12" s="1"/>
  <c r="BS31" i="12"/>
  <c r="CE31" i="12" s="1"/>
  <c r="CP31" i="12" s="1"/>
  <c r="BS30" i="12"/>
  <c r="CE30" i="12" s="1"/>
  <c r="CP30" i="12" s="1"/>
  <c r="BS33" i="12"/>
  <c r="CE33" i="12" s="1"/>
  <c r="CP33" i="12" s="1"/>
  <c r="BS28" i="12"/>
  <c r="CE28" i="12" s="1"/>
  <c r="CP28" i="12" s="1"/>
  <c r="BS32" i="12"/>
  <c r="CE32" i="12" s="1"/>
  <c r="CP32" i="12" s="1"/>
  <c r="BS34" i="12"/>
  <c r="BS29" i="12"/>
  <c r="CE29" i="12" s="1"/>
  <c r="CP29" i="12" s="1"/>
  <c r="BL34" i="12"/>
  <c r="BL29" i="12"/>
  <c r="BX29" i="12" s="1"/>
  <c r="CI29" i="12" s="1"/>
  <c r="BL32" i="12"/>
  <c r="BX32" i="12" s="1"/>
  <c r="CI32" i="12" s="1"/>
  <c r="BL28" i="12"/>
  <c r="BX28" i="12" s="1"/>
  <c r="CI28" i="12" s="1"/>
  <c r="BL31" i="12"/>
  <c r="BX31" i="12" s="1"/>
  <c r="CI31" i="12" s="1"/>
  <c r="BL33" i="12"/>
  <c r="BX33" i="12" s="1"/>
  <c r="CI33" i="12" s="1"/>
  <c r="BL30" i="12"/>
  <c r="BX30" i="12" s="1"/>
  <c r="CI30" i="12" s="1"/>
  <c r="BQ31" i="12"/>
  <c r="CC31" i="12" s="1"/>
  <c r="CN31" i="12" s="1"/>
  <c r="BQ33" i="12"/>
  <c r="CC33" i="12" s="1"/>
  <c r="CN33" i="12" s="1"/>
  <c r="BQ28" i="12"/>
  <c r="CC28" i="12" s="1"/>
  <c r="CN28" i="12" s="1"/>
  <c r="BQ34" i="12"/>
  <c r="BQ29" i="12"/>
  <c r="CC29" i="12" s="1"/>
  <c r="CN29" i="12" s="1"/>
  <c r="BQ32" i="12"/>
  <c r="CC32" i="12" s="1"/>
  <c r="CN32" i="12" s="1"/>
  <c r="BQ30" i="12"/>
  <c r="CC30" i="12" s="1"/>
  <c r="CN30" i="12" s="1"/>
  <c r="BR30" i="12"/>
  <c r="CD30" i="12" s="1"/>
  <c r="CO30" i="12" s="1"/>
  <c r="BR33" i="12"/>
  <c r="CD33" i="12" s="1"/>
  <c r="CO33" i="12" s="1"/>
  <c r="BR31" i="12"/>
  <c r="CD31" i="12" s="1"/>
  <c r="CO31" i="12" s="1"/>
  <c r="BR34" i="12"/>
  <c r="BR29" i="12"/>
  <c r="CD29" i="12" s="1"/>
  <c r="CO29" i="12" s="1"/>
  <c r="BR28" i="12"/>
  <c r="CD28" i="12" s="1"/>
  <c r="CO28" i="12" s="1"/>
  <c r="BR32" i="12"/>
  <c r="CD32" i="12" s="1"/>
  <c r="CO32" i="12" s="1"/>
  <c r="BO33" i="12"/>
  <c r="CA33" i="12" s="1"/>
  <c r="CL33" i="12" s="1"/>
  <c r="BO30" i="12"/>
  <c r="CA30" i="12" s="1"/>
  <c r="CL30" i="12" s="1"/>
  <c r="BO34" i="12"/>
  <c r="BO29" i="12"/>
  <c r="CA29" i="12" s="1"/>
  <c r="CL29" i="12" s="1"/>
  <c r="BO32" i="12"/>
  <c r="CA32" i="12" s="1"/>
  <c r="CL32" i="12" s="1"/>
  <c r="BO31" i="12"/>
  <c r="CA31" i="12" s="1"/>
  <c r="CL31" i="12" s="1"/>
  <c r="BO28" i="12"/>
  <c r="CA28" i="12" s="1"/>
  <c r="CL28" i="12" s="1"/>
  <c r="BN28" i="12"/>
  <c r="BZ28" i="12" s="1"/>
  <c r="CK28" i="12" s="1"/>
  <c r="BN34" i="12"/>
  <c r="BN30" i="12"/>
  <c r="BZ30" i="12" s="1"/>
  <c r="CK30" i="12" s="1"/>
  <c r="BN33" i="12"/>
  <c r="BZ33" i="12" s="1"/>
  <c r="CK33" i="12" s="1"/>
  <c r="BN31" i="12"/>
  <c r="BZ31" i="12" s="1"/>
  <c r="CK31" i="12" s="1"/>
  <c r="BN32" i="12"/>
  <c r="BZ32" i="12" s="1"/>
  <c r="CK32" i="12" s="1"/>
  <c r="BN29" i="12"/>
  <c r="BZ29" i="12" s="1"/>
  <c r="CK29" i="12" s="1"/>
  <c r="AU17" i="12"/>
  <c r="AU14" i="12"/>
  <c r="AU16" i="12"/>
  <c r="AU18" i="12"/>
  <c r="AU15" i="12"/>
  <c r="AU13" i="12"/>
  <c r="AU19" i="12"/>
  <c r="AN18" i="12"/>
  <c r="AN14" i="12"/>
  <c r="AN15" i="12"/>
  <c r="AN17" i="12"/>
  <c r="AN16" i="12"/>
  <c r="AN13" i="12"/>
  <c r="AN19" i="12"/>
  <c r="AP16" i="12"/>
  <c r="AP18" i="12"/>
  <c r="AP15" i="12"/>
  <c r="AP17" i="12"/>
  <c r="AP14" i="12"/>
  <c r="AP13" i="12"/>
  <c r="AP19" i="12"/>
  <c r="AM14" i="12"/>
  <c r="AM15" i="12"/>
  <c r="AM17" i="12"/>
  <c r="AM18" i="12"/>
  <c r="AM16" i="12"/>
  <c r="AM13" i="12"/>
  <c r="AM19" i="12"/>
  <c r="AO15" i="12"/>
  <c r="AO16" i="12"/>
  <c r="AO18" i="12"/>
  <c r="AO17" i="12"/>
  <c r="AO14" i="12"/>
  <c r="AO19" i="12"/>
  <c r="AO13" i="12"/>
  <c r="AS17" i="12"/>
  <c r="AS16" i="12"/>
  <c r="AS18" i="12"/>
  <c r="AS14" i="12"/>
  <c r="AS15" i="12"/>
  <c r="AS19" i="12"/>
  <c r="AS13" i="12"/>
  <c r="AR16" i="12"/>
  <c r="AR14" i="12"/>
  <c r="AR17" i="12"/>
  <c r="AR15" i="12"/>
  <c r="AR18" i="12"/>
  <c r="AR19" i="12"/>
  <c r="AR13" i="12"/>
  <c r="AT18" i="12"/>
  <c r="AT16" i="12"/>
  <c r="AT15" i="12"/>
  <c r="AT14" i="12"/>
  <c r="AT17" i="12"/>
  <c r="AT13" i="12"/>
  <c r="AT19" i="12"/>
  <c r="AQ18" i="12"/>
  <c r="AQ15" i="12"/>
  <c r="AQ14" i="12"/>
  <c r="AQ17" i="12"/>
  <c r="AQ16" i="12"/>
  <c r="AQ13" i="12"/>
  <c r="AQ19" i="12"/>
  <c r="AV15" i="12"/>
  <c r="AV16" i="12"/>
  <c r="AV17" i="12"/>
  <c r="AV14" i="12"/>
  <c r="AV18" i="12"/>
  <c r="AV19" i="12"/>
  <c r="AV13" i="12"/>
  <c r="CQ33" i="12" l="1"/>
  <c r="CU33" i="12" s="1"/>
  <c r="CQ31" i="12"/>
  <c r="CU31" i="12" s="1"/>
  <c r="CQ30" i="12"/>
  <c r="CU30" i="12" s="1"/>
  <c r="CQ29" i="12"/>
  <c r="CU29" i="12" s="1"/>
  <c r="CQ32" i="12"/>
  <c r="CU32" i="12" s="1"/>
  <c r="CQ28" i="12"/>
  <c r="BT28" i="12"/>
  <c r="BT33" i="12"/>
  <c r="BT30" i="12"/>
  <c r="BT34" i="12"/>
  <c r="BT32" i="12"/>
  <c r="BT29" i="12"/>
  <c r="BT31" i="12"/>
  <c r="CU28" i="12" l="1"/>
  <c r="CQ34" i="12"/>
  <c r="CU34" i="12" s="1"/>
</calcChain>
</file>

<file path=xl/sharedStrings.xml><?xml version="1.0" encoding="utf-8"?>
<sst xmlns="http://schemas.openxmlformats.org/spreadsheetml/2006/main" count="301" uniqueCount="102">
  <si>
    <t>oF1_xx</t>
  </si>
  <si>
    <t>Economically Active Population</t>
  </si>
  <si>
    <t>Male</t>
  </si>
  <si>
    <t>Female</t>
  </si>
  <si>
    <t>Foreign</t>
  </si>
  <si>
    <t>Black</t>
  </si>
  <si>
    <t>African</t>
  </si>
  <si>
    <t>Coloured</t>
  </si>
  <si>
    <t>Indian</t>
  </si>
  <si>
    <t>White</t>
  </si>
  <si>
    <t>South Africa</t>
  </si>
  <si>
    <t>Eastern Cape</t>
  </si>
  <si>
    <t>Free State</t>
  </si>
  <si>
    <t>Gauteng</t>
  </si>
  <si>
    <t>KwaZulu-Natal</t>
  </si>
  <si>
    <t>Limpopo</t>
  </si>
  <si>
    <t>Mpumalanga</t>
  </si>
  <si>
    <t>North West</t>
  </si>
  <si>
    <t>Northern Cape</t>
  </si>
  <si>
    <t>Western Cape</t>
  </si>
  <si>
    <t>EAP</t>
  </si>
  <si>
    <t>Occupational Level</t>
  </si>
  <si>
    <t>Total</t>
  </si>
  <si>
    <t>Grand Total</t>
  </si>
  <si>
    <t>Occupational level</t>
  </si>
  <si>
    <t>NonPerm_Label</t>
  </si>
  <si>
    <t>=Parameters1!$Y$17</t>
  </si>
  <si>
    <t>Prof_Label</t>
  </si>
  <si>
    <t>=Parameters1!$Y$13</t>
  </si>
  <si>
    <t>rD1.Datasource</t>
  </si>
  <si>
    <t>=Data1!$M$13:$W$21</t>
  </si>
  <si>
    <t>rL1.EAP_Selected</t>
  </si>
  <si>
    <t>=Lists1!$N$5</t>
  </si>
  <si>
    <t>rL1.eapHeader</t>
  </si>
  <si>
    <t>=Lists1!$N$11</t>
  </si>
  <si>
    <t>rL1.eapList</t>
  </si>
  <si>
    <t>=Lists1!$N$12:$N$21</t>
  </si>
  <si>
    <t>rL1.eapSel</t>
  </si>
  <si>
    <t>=Lists1!$N$7</t>
  </si>
  <si>
    <t>rP1.EAP_Lookup_List</t>
  </si>
  <si>
    <t>=Parameters1!$K$13:$U$22</t>
  </si>
  <si>
    <t>Semi_Label</t>
  </si>
  <si>
    <t>=Parameters1!$Y$15</t>
  </si>
  <si>
    <t>Senior_Label</t>
  </si>
  <si>
    <t>=Parameters1!$Y$12</t>
  </si>
  <si>
    <t>Skilled_Label</t>
  </si>
  <si>
    <t>=Parameters1!$Y$14</t>
  </si>
  <si>
    <t>Top_Label</t>
  </si>
  <si>
    <t>=Parameters1!$Y$11</t>
  </si>
  <si>
    <t>Unskilled_Label</t>
  </si>
  <si>
    <t>=Parameters1!$Y$16</t>
  </si>
  <si>
    <t>Top management</t>
  </si>
  <si>
    <t>Senior management</t>
  </si>
  <si>
    <t>Temporary employees</t>
  </si>
  <si>
    <t>{"BrowserAndLocation":{"ConversionPath":"C:\\Users\\SteveKgatuke\\Documents\\SpreadsheetConverter","SelectedBrowsers":[]},"SpreadsheetServer":{"Username":"","Password":"","ServerUrl":"","TestUsername":"","TestPassword":""},"ConfigureSubmitDefault":{"Email":"steve@transformationpartners.co.za","Free":false,"Advanced":false,"AdvancedSecured":false,"Demo":true},"MessageBubble":{"Close":false,"TopMsg":0},"CustomizeTheme":{"Theme":"C:\\Users\\user\\AppData\\Roaming\\SpreadsheetConverter\\V8\\SupportFiles\\themes\\bootstrap\\css\\default-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</si>
  <si>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_Ctrl_1</t>
  </si>
  <si>
    <t>{"IsHide":false,"HiddenInExcel":false,"SheetId":-1,"Name":"Focus1","Guid":"BAV03M","Index":1,"VisibleRange":"","SheetTheme":{"TabColor":"","BodyColor":"","BodyImage":""},"IsPrintSheet":false}</t>
  </si>
  <si>
    <t>Select EAP:</t>
  </si>
  <si>
    <t>{"IsHide":true,"HiddenInExcel":false,"SheetId":-1,"Name":"Basis1","Guid":"H06IS7","Index":2,"VisibleRange":"","SheetTheme":{"TabColor":"","BodyColor":"","BodyImage":""},"IsPrintSheet":false}</t>
  </si>
  <si>
    <t>{"IsHide":true,"HiddenInExcel":false,"SheetId":-1,"Name":"Data1","Guid":"1M5DU9","Index":3,"VisibleRange":"","SheetTheme":{"TabColor":"","BodyColor":"","BodyImage":""},"IsPrintSheet":false}</t>
  </si>
  <si>
    <t>{"IsHide":true,"HiddenInExcel":false,"SheetId":-1,"Name":"Lists1","Guid":"XQS11Q","Index":4,"VisibleRange":"","SheetTheme":{"TabColor":"","BodyColor":"","BodyImage":""},"IsPrintSheet":false}</t>
  </si>
  <si>
    <t>{"IsHide":true,"HiddenInExcel":false,"SheetId":-1,"Name":"Parameters1","Guid":"PCHV75","Index":5,"VisibleRange":"","SheetTheme":{"TabColor":"","BodyColor":"","BodyImage":""},"IsPrintSheet":false}</t>
  </si>
  <si>
    <t>{"IsHide":true,"HiddenInExcel":false,"SheetId":-1,"Name":"NamesIndex","Guid":"FZVUTF","Index":6,"VisibleRange":"","SheetTheme":{"TabColor":"","BodyColor":"","BodyImage":""},"IsPrintSheet":false}</t>
  </si>
  <si>
    <t>{"InputDetection":0,"RecalcMode":0,"Layout":0,"LayoutSamePagesHeightEnabled":false,"Theme":{"BgColor":"#FFFFFFFF","BgImage":"","InputBorderStyle":2,"AppliedTheme":""},"SmartphoneSettings":{"ViewportLock":true,"UseOldViewEngine":false,"EnableZoom":false,"EnableSwipe":false,"HideToolbar":false,"InheritBackgroundColor":false,"CheckboxFlavor":1,"ShowBubble":false},"Name":"EAP_Analysis","Flavor":0,"Edition":3,"CopyProtect":{"IsEnabled":false,"DomainName":""},"HideSscPoweredlogo":false,"AspnetConfig":{"BrowseUrl":"http://localhost/ssc","FileExtension":0},"NodeSecureLoginEnabled":false,"SmartphoneTheme":1,"Toolbar":{"Position":1,"IsSubmit":false,"IsPrintSheet":true,"IsPrintAll":true,"IsPrintThis":false,"IsReset":true,"IsUpdate":false},"ConfigureSubmit":{"IsShowCaptcha":false,"IsUseSscWebServer":true,"ReceiverCode":"steve@transformationpartners.co.z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false,"RealtimeSyncEnabled":false,"GoogleAnalyticsTrackingId":"","GoogleApiKey":"","ChartSelected":2,"ChartYAxisFixed":false}</t>
  </si>
  <si>
    <t>Sum Of All Provinces</t>
  </si>
  <si>
    <t>_options1</t>
  </si>
  <si>
    <t>=_Options!$A$1:$A$10</t>
  </si>
  <si>
    <t>_options2</t>
  </si>
  <si>
    <t>=_Options!$B$1:$B$10</t>
  </si>
  <si>
    <t>rB1.AF_Range</t>
  </si>
  <si>
    <t>=Basis1!$AD$13:$AD$21</t>
  </si>
  <si>
    <t>rB1.CF_Range</t>
  </si>
  <si>
    <t>=Basis1!$AE$13:$AE$21</t>
  </si>
  <si>
    <t>rB1.CM_Range</t>
  </si>
  <si>
    <t>=Basis1!$AA$13:$AA$21</t>
  </si>
  <si>
    <t>rB1.FF_Range</t>
  </si>
  <si>
    <t>=Basis1!$AI$13:$AI$21</t>
  </si>
  <si>
    <t>rB1.FM_Range</t>
  </si>
  <si>
    <t>=Basis1!$AH$13:$AH$21</t>
  </si>
  <si>
    <t>rB1.IF_Range</t>
  </si>
  <si>
    <t>=Basis1!$AF$13:$AF$21</t>
  </si>
  <si>
    <t>rB1.IM_Range</t>
  </si>
  <si>
    <t>=Basis1!$AB$13:$AB$21</t>
  </si>
  <si>
    <t>rB1.WF_Range</t>
  </si>
  <si>
    <t>=Basis1!$AG$13:$AG$21</t>
  </si>
  <si>
    <t>rB1.WM_Range</t>
  </si>
  <si>
    <t>=Basis1!$AC$13:$AC$21</t>
  </si>
  <si>
    <t>rB1_AM_Range</t>
  </si>
  <si>
    <t>=Basis1!$Z$13:$Z$21</t>
  </si>
  <si>
    <t>rF1.EAP_Selected</t>
  </si>
  <si>
    <t>=Focus1!$M$28</t>
  </si>
  <si>
    <r>
      <rPr>
        <sz val="16"/>
        <color rgb="FF00A651"/>
        <rFont val="Segoe WP SemiLight"/>
        <family val="2"/>
      </rPr>
      <t>Employment Equity:</t>
    </r>
    <r>
      <rPr>
        <sz val="16"/>
        <rFont val="Segoe WP SemiLight"/>
        <family val="2"/>
      </rPr>
      <t xml:space="preserve"> Diversity Index</t>
    </r>
  </si>
  <si>
    <t>Professionally qualified</t>
  </si>
  <si>
    <t>Skilled technical</t>
  </si>
  <si>
    <t>Semi-skilled</t>
  </si>
  <si>
    <t>Unskilled</t>
  </si>
  <si>
    <t>Actuals</t>
  </si>
  <si>
    <t>Deviations</t>
  </si>
  <si>
    <t>Scores</t>
  </si>
  <si>
    <t>Diversity Index</t>
  </si>
  <si>
    <t>Overall</t>
  </si>
  <si>
    <r>
      <t>Enter your organisation's Workforce Profile (</t>
    </r>
    <r>
      <rPr>
        <sz val="9"/>
        <color rgb="FFFF0000"/>
        <rFont val="Segoe WP SemiLight"/>
      </rPr>
      <t>Total</t>
    </r>
    <r>
      <rPr>
        <sz val="10"/>
        <color rgb="FFFF0000"/>
        <rFont val="Segoe WP SemiLight"/>
      </rPr>
      <t xml:space="preserve"> calculates automatically. Do not enter this</t>
    </r>
    <r>
      <rPr>
        <sz val="13"/>
        <color theme="1" tint="0.249977111117893"/>
        <rFont val="Segoe WP SemiLight"/>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</si>
</sst>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8">
    <font>
      <sz val="10"/>
      <name val="Arial"/>
    </font>
    <font>
      <sz val="11"/>
      <name val="Calibri"/>
      <family val="2"/>
      <scheme val="minor"/>
    </font>
    <font>
      <sz val="11"/>
      <color indexed="12"/>
      <name val="Calibri"/>
      <family val="2"/>
      <scheme val="minor"/>
    </font>
    <font>
      <b/>
      <sz val="11"/>
      <name val="Calibri"/>
      <family val="2"/>
      <scheme val="minor"/>
    </font>
    <font>
      <i/>
      <sz val="11"/>
      <name val="Calibri"/>
      <family val="2"/>
      <scheme val="minor"/>
    </font>
    <font>
      <sz val="10"/>
      <name val="Arial"/>
      <family val="2"/>
    </font>
    <font>
      <b/>
      <sz val="11"/>
      <color theme="1"/>
      <name val="Calibri"/>
      <family val="2"/>
      <scheme val="minor"/>
    </font>
    <font>
      <b/>
      <sz val="10"/>
      <name val="Arial"/>
      <family val="2"/>
    </font>
    <font>
      <sz val="10"/>
      <color indexed="8"/>
      <name val="Arial"/>
      <family val="2"/>
    </font>
    <font>
      <b/>
      <sz val="10"/>
      <color indexed="8"/>
      <name val="Arial"/>
      <family val="2"/>
    </font>
    <font>
      <b/>
      <sz val="10"/>
      <color rgb="FF0070C0"/>
      <name val="Arial"/>
      <family val="2"/>
    </font>
    <font>
      <sz val="10"/>
      <name val="Arial"/>
      <family val="2"/>
    </font>
    <font>
      <sz val="9"/>
      <color indexed="12"/>
      <name val="Calibri"/>
      <family val="2"/>
      <scheme val="minor"/>
    </font>
    <font>
      <sz val="11"/>
      <name val="Arial"/>
      <family val="2"/>
    </font>
    <font>
      <sz val="8"/>
      <name val="Arial"/>
      <family val="2"/>
    </font>
    <font>
      <b/>
      <sz val="8"/>
      <name val="Arial"/>
      <family val="2"/>
    </font>
    <font>
      <b/>
      <i/>
      <sz val="8"/>
      <name val="Arial"/>
      <family val="2"/>
    </font>
    <font>
      <sz val="8"/>
      <color indexed="8"/>
      <name val="Arial"/>
      <family val="2"/>
    </font>
    <font>
      <b/>
      <sz val="7"/>
      <color indexed="8"/>
      <name val="Arial"/>
      <family val="2"/>
    </font>
    <font>
      <b/>
      <sz val="9"/>
      <name val="Arial"/>
      <family val="2"/>
    </font>
    <font>
      <b/>
      <sz val="9"/>
      <color indexed="8"/>
      <name val="Arial"/>
      <family val="2"/>
    </font>
    <font>
      <sz val="8"/>
      <color rgb="FFFF0000"/>
      <name val="Arial"/>
      <family val="2"/>
    </font>
    <font>
      <b/>
      <sz val="8"/>
      <color theme="0"/>
      <name val="Arial"/>
      <family val="2"/>
    </font>
    <font>
      <b/>
      <sz val="9"/>
      <color theme="0"/>
      <name val="Arial"/>
      <family val="2"/>
    </font>
    <font>
      <sz val="16"/>
      <name val="Segoe WP SemiLight"/>
      <family val="2"/>
    </font>
    <font>
      <sz val="16"/>
      <color rgb="FF00A651"/>
      <name val="Segoe WP SemiLight"/>
      <family val="2"/>
    </font>
    <font>
      <sz val="13"/>
      <color theme="1" tint="0.249977111117893"/>
      <name val="Segoe WP SemiLight"/>
      <family val="2"/>
    </font>
    <font>
      <sz val="14"/>
      <color rgb="FF000000"/>
      <name val="Segoe WP SemiLight"/>
      <family val="2"/>
    </font>
    <font>
      <sz val="13"/>
      <color rgb="FF000000"/>
      <name val="Segoe WP SemiLight"/>
      <family val="2"/>
    </font>
    <font>
      <sz val="8"/>
      <color rgb="FF00A651"/>
      <name val="Arial"/>
      <family val="2"/>
    </font>
    <font>
      <sz val="10"/>
      <color theme="1"/>
      <name val="Arial"/>
      <family val="2"/>
    </font>
    <font>
      <sz val="10"/>
      <color rgb="FF0070C0"/>
      <name val="Arial"/>
      <family val="2"/>
    </font>
    <font>
      <b/>
      <sz val="11"/>
      <color rgb="FF0070C0"/>
      <name val="Calibri"/>
      <family val="2"/>
      <scheme val="minor"/>
    </font>
    <font>
      <sz val="11"/>
      <color rgb="FFFF0000"/>
      <name val="Calibri"/>
      <family val="2"/>
      <scheme val="minor"/>
    </font>
    <font>
      <sz val="10"/>
      <color rgb="FFFF0000"/>
      <name val="Segoe WP SemiLight"/>
    </font>
    <font>
      <sz val="9"/>
      <color rgb="FFFF0000"/>
      <name val="Segoe WP SemiLight"/>
    </font>
    <font>
      <b/>
      <sz val="11"/>
      <name val="Arial"/>
      <family val="2"/>
    </font>
    <font>
      <b/>
      <sz val="8"/>
      <color rgb="FFFF0000"/>
      <name val="Arial"/>
      <family val="2"/>
    </font>
  </fonts>
  <fills count="9">
    <fill>
      <patternFill patternType="none"/>
    </fill>
    <fill>
      <patternFill patternType="gray125"/>
    </fill>
    <fill>
      <patternFill patternType="solid">
        <fgColor indexed="13"/>
        <bgColor indexed="64"/>
      </patternFill>
    </fill>
    <fill>
      <patternFill patternType="solid">
        <fgColor indexed="55"/>
        <bgColor indexed="64"/>
      </patternFill>
    </fill>
    <fill>
      <patternFill patternType="solid">
        <fgColor rgb="FF969696"/>
        <bgColor indexed="64"/>
      </patternFill>
    </fill>
    <fill>
      <patternFill patternType="solid">
        <fgColor indexed="55"/>
        <bgColor indexed="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AEE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9"/>
      </right>
      <top/>
      <bottom/>
      <diagonal/>
    </border>
    <border>
      <left style="thin">
        <color indexed="9"/>
      </left>
      <right style="thin">
        <color indexed="9"/>
      </right>
      <top style="thin">
        <color indexed="22"/>
      </top>
      <bottom style="thin">
        <color indexed="9"/>
      </bottom>
      <diagonal/>
    </border>
    <border>
      <left style="thin">
        <color indexed="9"/>
      </left>
      <right style="thin">
        <color indexed="22"/>
      </right>
      <top style="thin">
        <color indexed="22"/>
      </top>
      <bottom style="thin">
        <color indexed="9"/>
      </bottom>
      <diagonal/>
    </border>
    <border>
      <left style="thin">
        <color indexed="22"/>
      </left>
      <right/>
      <top/>
      <bottom/>
      <diagonal/>
    </border>
    <border>
      <left/>
      <right style="thin">
        <color indexed="9"/>
      </right>
      <top/>
      <bottom style="thin">
        <color indexed="64"/>
      </bottom>
      <diagonal/>
    </border>
    <border>
      <left style="thin">
        <color indexed="9"/>
      </left>
      <right style="thin">
        <color indexed="9"/>
      </right>
      <top style="thin">
        <color indexed="9"/>
      </top>
      <bottom/>
      <diagonal/>
    </border>
    <border>
      <left style="thin">
        <color indexed="9"/>
      </left>
      <right style="thin">
        <color indexed="22"/>
      </right>
      <top style="thin">
        <color indexed="9"/>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thin">
        <color theme="1" tint="0.499984740745262"/>
      </bottom>
      <diagonal/>
    </border>
    <border>
      <left style="thin">
        <color theme="1" tint="0.34998626667073579"/>
      </left>
      <right style="thin">
        <color theme="1" tint="0.34998626667073579"/>
      </right>
      <top/>
      <bottom style="thin">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34998626667073579"/>
      </left>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s>
  <cellStyleXfs count="3">
    <xf numFmtId="0" fontId="0" fillId="0" borderId="0"/>
    <xf numFmtId="9" fontId="5" fillId="0" borderId="0" applyFont="0" applyFill="0" applyBorder="0" applyAlignment="0" applyProtection="0"/>
    <xf numFmtId="0" fontId="8" fillId="0" borderId="0"/>
  </cellStyleXfs>
  <cellXfs count="144">
    <xf numFmtId="0" fontId="0" fillId="0" borderId="0" xfId="0"/>
    <xf numFmtId="0" fontId="1" fillId="0" borderId="0" xfId="0" applyFont="1"/>
    <xf numFmtId="164" fontId="2" fillId="0" borderId="0" xfId="0" applyNumberFormat="1" applyFont="1" applyAlignment="1">
      <alignment horizontal="center"/>
    </xf>
    <xf numFmtId="0" fontId="1" fillId="0" borderId="2" xfId="0" applyFont="1" applyBorder="1"/>
    <xf numFmtId="0" fontId="1" fillId="0" borderId="3" xfId="0" applyFont="1" applyBorder="1"/>
    <xf numFmtId="0" fontId="1" fillId="2" borderId="0" xfId="0" applyFont="1" applyFill="1"/>
    <xf numFmtId="0" fontId="2" fillId="0" borderId="0" xfId="0" applyFont="1"/>
    <xf numFmtId="0" fontId="2" fillId="0" borderId="2" xfId="0" applyFont="1" applyBorder="1"/>
    <xf numFmtId="0" fontId="2" fillId="0" borderId="1" xfId="0" applyFont="1" applyBorder="1" applyAlignment="1">
      <alignment horizontal="center"/>
    </xf>
    <xf numFmtId="0" fontId="3" fillId="0" borderId="1" xfId="0" applyFont="1" applyBorder="1"/>
    <xf numFmtId="0" fontId="1" fillId="0" borderId="4" xfId="0" applyFont="1" applyBorder="1"/>
    <xf numFmtId="0" fontId="4" fillId="0" borderId="3" xfId="0" applyFont="1" applyBorder="1"/>
    <xf numFmtId="0" fontId="2" fillId="0" borderId="0" xfId="0" applyFont="1" applyAlignment="1">
      <alignment horizontal="center"/>
    </xf>
    <xf numFmtId="0" fontId="0" fillId="0" borderId="5" xfId="0" applyBorder="1"/>
    <xf numFmtId="0" fontId="9" fillId="5" borderId="10" xfId="2" applyFont="1" applyFill="1" applyBorder="1" applyAlignment="1">
      <alignment horizontal="center"/>
    </xf>
    <xf numFmtId="0" fontId="9" fillId="5" borderId="11" xfId="2" applyFont="1" applyFill="1" applyBorder="1" applyAlignment="1">
      <alignment horizontal="center"/>
    </xf>
    <xf numFmtId="0" fontId="7" fillId="0" borderId="1" xfId="2" applyFont="1" applyBorder="1"/>
    <xf numFmtId="165" fontId="10" fillId="0" borderId="1" xfId="1" applyNumberFormat="1" applyFont="1" applyFill="1" applyBorder="1" applyAlignment="1" applyProtection="1">
      <alignment horizontal="right"/>
    </xf>
    <xf numFmtId="0" fontId="3" fillId="0" borderId="0" xfId="0" applyFont="1" applyAlignment="1">
      <alignment horizontal="center" vertical="center"/>
    </xf>
    <xf numFmtId="0" fontId="1" fillId="0" borderId="1" xfId="0" applyFont="1" applyBorder="1"/>
    <xf numFmtId="0" fontId="9" fillId="0" borderId="13" xfId="2" applyFont="1" applyBorder="1" applyAlignment="1">
      <alignment horizontal="right"/>
    </xf>
    <xf numFmtId="1" fontId="11" fillId="0" borderId="13" xfId="0" applyNumberFormat="1" applyFont="1" applyBorder="1" applyAlignment="1">
      <alignment vertical="center" wrapText="1"/>
    </xf>
    <xf numFmtId="1" fontId="7" fillId="0" borderId="13" xfId="0" applyNumberFormat="1" applyFont="1" applyBorder="1" applyAlignment="1">
      <alignment wrapText="1"/>
    </xf>
    <xf numFmtId="0" fontId="7" fillId="0" borderId="13" xfId="0" applyFont="1" applyBorder="1" applyAlignment="1">
      <alignment wrapText="1"/>
    </xf>
    <xf numFmtId="1" fontId="7" fillId="0" borderId="13" xfId="0" applyNumberFormat="1" applyFont="1" applyBorder="1" applyAlignment="1">
      <alignment vertical="center" wrapText="1"/>
    </xf>
    <xf numFmtId="0" fontId="0" fillId="0" borderId="9" xfId="0" applyBorder="1"/>
    <xf numFmtId="0" fontId="12" fillId="0" borderId="0" xfId="0" applyFont="1" applyAlignment="1">
      <alignment horizontal="center"/>
    </xf>
    <xf numFmtId="0" fontId="8" fillId="0" borderId="13" xfId="2" applyBorder="1" applyAlignment="1">
      <alignment vertical="center" wrapText="1"/>
    </xf>
    <xf numFmtId="0" fontId="7" fillId="0" borderId="13" xfId="0" applyFont="1" applyBorder="1" applyAlignment="1">
      <alignment vertical="center" wrapText="1"/>
    </xf>
    <xf numFmtId="0" fontId="3" fillId="0" borderId="0" xfId="0" applyFont="1"/>
    <xf numFmtId="0" fontId="9" fillId="0" borderId="10" xfId="2" applyFont="1" applyBorder="1" applyAlignment="1">
      <alignment horizontal="center"/>
    </xf>
    <xf numFmtId="0" fontId="13" fillId="0" borderId="0" xfId="0" applyFont="1"/>
    <xf numFmtId="0" fontId="14" fillId="0" borderId="0" xfId="0" applyFont="1"/>
    <xf numFmtId="0" fontId="15" fillId="0" borderId="0" xfId="0" applyFont="1"/>
    <xf numFmtId="0" fontId="16" fillId="0" borderId="0" xfId="0" applyFont="1"/>
    <xf numFmtId="0" fontId="17" fillId="0" borderId="13" xfId="2" applyFont="1" applyBorder="1" applyAlignment="1">
      <alignment vertical="center" wrapText="1"/>
    </xf>
    <xf numFmtId="1" fontId="14" fillId="0" borderId="13" xfId="0" applyNumberFormat="1" applyFont="1" applyBorder="1" applyAlignment="1">
      <alignment vertical="center" wrapText="1"/>
    </xf>
    <xf numFmtId="1" fontId="15" fillId="0" borderId="13" xfId="0" applyNumberFormat="1" applyFont="1" applyBorder="1" applyAlignment="1">
      <alignment vertical="center" wrapText="1"/>
    </xf>
    <xf numFmtId="0" fontId="18" fillId="7" borderId="15" xfId="2" applyFont="1" applyFill="1" applyBorder="1" applyAlignment="1">
      <alignment horizontal="center" vertical="center"/>
    </xf>
    <xf numFmtId="0" fontId="18" fillId="6" borderId="15" xfId="2" applyFont="1" applyFill="1" applyBorder="1" applyAlignment="1">
      <alignment horizontal="center" vertical="center"/>
    </xf>
    <xf numFmtId="0" fontId="17" fillId="0" borderId="15" xfId="2" applyFont="1" applyBorder="1" applyAlignment="1">
      <alignment vertical="center" wrapText="1"/>
    </xf>
    <xf numFmtId="1" fontId="14" fillId="0" borderId="15" xfId="0" applyNumberFormat="1" applyFont="1" applyBorder="1" applyAlignment="1">
      <alignment horizontal="right" vertical="center" wrapText="1"/>
    </xf>
    <xf numFmtId="1" fontId="15" fillId="0" borderId="15" xfId="0" applyNumberFormat="1" applyFont="1" applyBorder="1" applyAlignment="1">
      <alignment horizontal="right" vertical="center" wrapText="1"/>
    </xf>
    <xf numFmtId="0" fontId="17" fillId="0" borderId="15" xfId="2" applyFont="1" applyBorder="1" applyAlignment="1">
      <alignment horizontal="left" vertical="center" wrapText="1"/>
    </xf>
    <xf numFmtId="0" fontId="15" fillId="0" borderId="15" xfId="0" applyFont="1" applyBorder="1" applyAlignment="1">
      <alignment horizontal="left" vertical="center" wrapText="1"/>
    </xf>
    <xf numFmtId="10" fontId="14" fillId="0" borderId="15" xfId="1" applyNumberFormat="1" applyFont="1" applyFill="1" applyBorder="1" applyAlignment="1" applyProtection="1">
      <alignment horizontal="right" vertical="center"/>
    </xf>
    <xf numFmtId="0" fontId="23" fillId="8" borderId="15" xfId="2" applyFont="1" applyFill="1" applyBorder="1" applyAlignment="1">
      <alignment horizontal="center" vertical="center"/>
    </xf>
    <xf numFmtId="165" fontId="22" fillId="8" borderId="15" xfId="1" applyNumberFormat="1" applyFont="1" applyFill="1" applyBorder="1" applyAlignment="1">
      <alignment vertical="center"/>
    </xf>
    <xf numFmtId="165" fontId="21" fillId="0" borderId="15" xfId="1" applyNumberFormat="1" applyFont="1" applyFill="1" applyBorder="1" applyAlignment="1" applyProtection="1">
      <alignment horizontal="center" vertical="center"/>
    </xf>
    <xf numFmtId="0" fontId="27" fillId="0" borderId="0" xfId="0" applyFont="1" applyAlignment="1">
      <alignment vertical="top" wrapText="1"/>
    </xf>
    <xf numFmtId="0" fontId="29" fillId="0" borderId="0" xfId="0" applyFont="1" applyAlignment="1">
      <alignment vertical="center" wrapText="1"/>
    </xf>
    <xf numFmtId="0" fontId="14" fillId="0" borderId="16" xfId="0" applyFont="1" applyBorder="1"/>
    <xf numFmtId="0" fontId="15" fillId="0" borderId="16" xfId="0" applyFont="1" applyBorder="1"/>
    <xf numFmtId="3" fontId="30" fillId="0" borderId="1" xfId="0" applyNumberFormat="1" applyFont="1" applyBorder="1"/>
    <xf numFmtId="3" fontId="1" fillId="0" borderId="0" xfId="0" applyNumberFormat="1" applyFont="1"/>
    <xf numFmtId="165" fontId="31" fillId="0" borderId="1" xfId="1" applyNumberFormat="1" applyFont="1" applyFill="1" applyBorder="1" applyAlignment="1" applyProtection="1">
      <alignment horizontal="right"/>
    </xf>
    <xf numFmtId="3" fontId="32" fillId="0" borderId="1" xfId="0" applyNumberFormat="1" applyFont="1" applyBorder="1"/>
    <xf numFmtId="3" fontId="3" fillId="0" borderId="0" xfId="0" applyNumberFormat="1" applyFont="1"/>
    <xf numFmtId="0" fontId="33" fillId="0" borderId="0" xfId="0" applyFont="1"/>
    <xf numFmtId="0" fontId="26" fillId="0" borderId="0" xfId="0" applyFont="1" applyAlignment="1">
      <alignment horizontal="left" vertical="center"/>
    </xf>
    <xf numFmtId="0" fontId="15" fillId="0" borderId="0" xfId="0" applyFont="1" applyAlignment="1">
      <alignment horizontal="center" vertical="center"/>
    </xf>
    <xf numFmtId="0" fontId="20" fillId="0" borderId="0" xfId="2" applyFont="1" applyAlignment="1">
      <alignment horizontal="center" vertical="center"/>
    </xf>
    <xf numFmtId="0" fontId="19" fillId="0" borderId="0" xfId="0" applyFont="1" applyAlignment="1">
      <alignment horizontal="center" vertical="center"/>
    </xf>
    <xf numFmtId="0" fontId="18" fillId="0" borderId="0" xfId="2" applyFont="1" applyAlignment="1">
      <alignment horizontal="center" vertical="center"/>
    </xf>
    <xf numFmtId="0" fontId="23" fillId="0" borderId="0" xfId="2" applyFont="1" applyAlignment="1">
      <alignment horizontal="center" vertical="center"/>
    </xf>
    <xf numFmtId="165" fontId="22" fillId="0" borderId="0" xfId="1" applyNumberFormat="1" applyFont="1" applyFill="1" applyBorder="1" applyAlignment="1">
      <alignment horizontal="right" vertical="center"/>
    </xf>
    <xf numFmtId="0" fontId="17" fillId="0" borderId="0" xfId="2" applyFont="1" applyAlignment="1">
      <alignment vertical="center" wrapText="1"/>
    </xf>
    <xf numFmtId="10" fontId="14" fillId="0" borderId="0" xfId="1" applyNumberFormat="1" applyFont="1" applyFill="1" applyBorder="1" applyAlignment="1" applyProtection="1">
      <alignment horizontal="right" vertical="center"/>
    </xf>
    <xf numFmtId="10" fontId="15" fillId="0" borderId="0" xfId="1" applyNumberFormat="1" applyFont="1" applyFill="1" applyBorder="1" applyAlignment="1" applyProtection="1">
      <alignment horizontal="right" vertical="center"/>
    </xf>
    <xf numFmtId="0" fontId="17" fillId="0" borderId="0" xfId="2" applyFont="1"/>
    <xf numFmtId="165" fontId="22" fillId="0" borderId="0" xfId="1" applyNumberFormat="1" applyFont="1" applyFill="1" applyBorder="1" applyAlignment="1">
      <alignment horizontal="center" vertical="center"/>
    </xf>
    <xf numFmtId="165" fontId="21" fillId="0" borderId="0" xfId="1" applyNumberFormat="1" applyFont="1" applyFill="1" applyBorder="1" applyAlignment="1" applyProtection="1">
      <alignment horizontal="center" vertical="center"/>
    </xf>
    <xf numFmtId="10" fontId="14" fillId="0" borderId="15" xfId="1" applyNumberFormat="1" applyFont="1" applyBorder="1" applyAlignment="1">
      <alignment horizontal="right" vertical="center" wrapText="1"/>
    </xf>
    <xf numFmtId="9" fontId="15" fillId="0" borderId="15" xfId="1" applyFont="1" applyBorder="1" applyAlignment="1">
      <alignment horizontal="right" vertical="center" wrapText="1"/>
    </xf>
    <xf numFmtId="2" fontId="14" fillId="0" borderId="15" xfId="1" applyNumberFormat="1" applyFont="1" applyBorder="1" applyAlignment="1">
      <alignment horizontal="right" vertical="center" wrapText="1"/>
    </xf>
    <xf numFmtId="0" fontId="18" fillId="6" borderId="22" xfId="2" applyFont="1" applyFill="1" applyBorder="1" applyAlignment="1">
      <alignment horizontal="center" vertical="center"/>
    </xf>
    <xf numFmtId="1" fontId="15" fillId="0" borderId="17" xfId="1" applyNumberFormat="1" applyFont="1" applyBorder="1" applyAlignment="1">
      <alignment horizontal="right" vertical="center" wrapText="1"/>
    </xf>
    <xf numFmtId="1" fontId="13" fillId="0" borderId="1" xfId="0" applyNumberFormat="1" applyFont="1" applyBorder="1"/>
    <xf numFmtId="0" fontId="36" fillId="0" borderId="1" xfId="0" applyFont="1" applyBorder="1"/>
    <xf numFmtId="0" fontId="36" fillId="7" borderId="1" xfId="0" applyFont="1" applyFill="1" applyBorder="1" applyAlignment="1">
      <alignment horizontal="center" vertical="center"/>
    </xf>
    <xf numFmtId="0" fontId="17" fillId="0" borderId="21" xfId="2" applyFont="1" applyBorder="1" applyAlignment="1">
      <alignment horizontal="left" vertical="center" wrapText="1"/>
    </xf>
    <xf numFmtId="0" fontId="17" fillId="0" borderId="22" xfId="2" applyFont="1" applyBorder="1" applyAlignment="1">
      <alignment horizontal="left" vertical="center" wrapText="1"/>
    </xf>
    <xf numFmtId="0" fontId="15" fillId="0" borderId="22" xfId="0" applyFont="1" applyBorder="1" applyAlignment="1">
      <alignment horizontal="left" vertical="center" wrapText="1"/>
    </xf>
    <xf numFmtId="0" fontId="17" fillId="0" borderId="23" xfId="2" applyFont="1" applyBorder="1" applyAlignment="1">
      <alignment horizontal="left" vertical="center" wrapText="1"/>
    </xf>
    <xf numFmtId="2" fontId="14" fillId="0" borderId="23" xfId="1" applyNumberFormat="1" applyFont="1" applyBorder="1" applyAlignment="1">
      <alignment horizontal="right" vertical="center" wrapText="1"/>
    </xf>
    <xf numFmtId="0" fontId="17" fillId="0" borderId="0" xfId="2" applyFont="1" applyAlignment="1">
      <alignment horizontal="left" vertical="center" wrapText="1"/>
    </xf>
    <xf numFmtId="2" fontId="14" fillId="0" borderId="0" xfId="1" applyNumberFormat="1" applyFont="1" applyBorder="1" applyAlignment="1">
      <alignment horizontal="right" vertical="center" wrapText="1"/>
    </xf>
    <xf numFmtId="0" fontId="17" fillId="0" borderId="24" xfId="2" applyFont="1" applyBorder="1" applyAlignment="1">
      <alignment horizontal="left" vertical="center" wrapText="1"/>
    </xf>
    <xf numFmtId="1" fontId="13" fillId="0" borderId="25" xfId="0" applyNumberFormat="1" applyFont="1" applyBorder="1"/>
    <xf numFmtId="0" fontId="17" fillId="0" borderId="1" xfId="2" applyFont="1" applyBorder="1" applyAlignment="1">
      <alignment horizontal="left" vertical="center" wrapText="1"/>
    </xf>
    <xf numFmtId="2" fontId="14" fillId="0" borderId="1" xfId="1" applyNumberFormat="1" applyFont="1" applyBorder="1" applyAlignment="1">
      <alignment horizontal="right" vertical="center" wrapText="1"/>
    </xf>
    <xf numFmtId="1" fontId="14" fillId="0" borderId="0" xfId="0" applyNumberFormat="1" applyFont="1" applyAlignment="1">
      <alignment vertical="center" wrapText="1"/>
    </xf>
    <xf numFmtId="1" fontId="15" fillId="0" borderId="0" xfId="0" applyNumberFormat="1" applyFont="1" applyAlignment="1">
      <alignment vertical="center" wrapText="1"/>
    </xf>
    <xf numFmtId="0" fontId="15" fillId="0" borderId="0" xfId="0" applyFont="1" applyAlignment="1">
      <alignment vertical="center" wrapText="1"/>
    </xf>
    <xf numFmtId="1" fontId="15" fillId="0" borderId="0" xfId="0" applyNumberFormat="1" applyFont="1" applyAlignment="1">
      <alignment wrapText="1"/>
    </xf>
    <xf numFmtId="0" fontId="15" fillId="0" borderId="26" xfId="0" applyFont="1" applyBorder="1" applyAlignment="1">
      <alignment vertical="center" wrapText="1"/>
    </xf>
    <xf numFmtId="1" fontId="15" fillId="0" borderId="26" xfId="0" applyNumberFormat="1" applyFont="1" applyBorder="1" applyAlignment="1">
      <alignment wrapText="1"/>
    </xf>
    <xf numFmtId="0" fontId="15" fillId="0" borderId="26" xfId="0" applyFont="1" applyBorder="1" applyAlignment="1">
      <alignment wrapText="1"/>
    </xf>
    <xf numFmtId="1" fontId="15" fillId="0" borderId="26" xfId="0" applyNumberFormat="1" applyFont="1" applyBorder="1" applyAlignment="1">
      <alignment vertical="center" wrapText="1"/>
    </xf>
    <xf numFmtId="0" fontId="15" fillId="0" borderId="24" xfId="0" applyFont="1" applyBorder="1"/>
    <xf numFmtId="10" fontId="15" fillId="0" borderId="24" xfId="1" applyNumberFormat="1" applyFont="1" applyFill="1" applyBorder="1" applyAlignment="1" applyProtection="1">
      <alignment horizontal="right" vertical="center"/>
    </xf>
    <xf numFmtId="165" fontId="21" fillId="0" borderId="24" xfId="1" applyNumberFormat="1" applyFont="1" applyFill="1" applyBorder="1" applyAlignment="1" applyProtection="1">
      <alignment horizontal="center" vertical="center"/>
    </xf>
    <xf numFmtId="1" fontId="14" fillId="0" borderId="0" xfId="0" applyNumberFormat="1" applyFont="1" applyAlignment="1">
      <alignment horizontal="right" vertical="center" wrapText="1"/>
    </xf>
    <xf numFmtId="1" fontId="15" fillId="0" borderId="0" xfId="0" applyNumberFormat="1" applyFont="1" applyAlignment="1">
      <alignment horizontal="right" vertical="center" wrapText="1"/>
    </xf>
    <xf numFmtId="0" fontId="15" fillId="0" borderId="0" xfId="0" applyFont="1" applyAlignment="1">
      <alignment horizontal="left" vertical="center" wrapText="1"/>
    </xf>
    <xf numFmtId="0" fontId="15" fillId="0" borderId="24" xfId="0" applyFont="1" applyBorder="1" applyAlignment="1">
      <alignment horizontal="left" vertical="center" wrapText="1"/>
    </xf>
    <xf numFmtId="1" fontId="15" fillId="0" borderId="24" xfId="0" applyNumberFormat="1" applyFont="1" applyBorder="1" applyAlignment="1">
      <alignment horizontal="right" vertical="center" wrapText="1"/>
    </xf>
    <xf numFmtId="10" fontId="14" fillId="0" borderId="0" xfId="0" applyNumberFormat="1" applyFont="1" applyAlignment="1">
      <alignment horizontal="right" vertical="center" wrapText="1"/>
    </xf>
    <xf numFmtId="9" fontId="15" fillId="0" borderId="0" xfId="1" applyFont="1" applyBorder="1" applyAlignment="1">
      <alignment horizontal="right" vertical="center" wrapText="1"/>
    </xf>
    <xf numFmtId="10" fontId="15" fillId="0" borderId="0" xfId="0" applyNumberFormat="1" applyFont="1" applyAlignment="1">
      <alignment horizontal="right" vertical="center" wrapText="1"/>
    </xf>
    <xf numFmtId="10" fontId="15" fillId="0" borderId="24" xfId="0" applyNumberFormat="1" applyFont="1" applyBorder="1" applyAlignment="1">
      <alignment horizontal="right" vertical="center" wrapText="1"/>
    </xf>
    <xf numFmtId="9" fontId="15" fillId="0" borderId="24" xfId="1" applyFont="1" applyBorder="1" applyAlignment="1">
      <alignment horizontal="right" vertical="center" wrapText="1"/>
    </xf>
    <xf numFmtId="10" fontId="14" fillId="0" borderId="0" xfId="1" applyNumberFormat="1" applyFont="1" applyBorder="1" applyAlignment="1">
      <alignment horizontal="right" vertical="center" wrapText="1"/>
    </xf>
    <xf numFmtId="10" fontId="15" fillId="0" borderId="0" xfId="1" applyNumberFormat="1" applyFont="1" applyBorder="1" applyAlignment="1">
      <alignment horizontal="right" vertical="center" wrapText="1"/>
    </xf>
    <xf numFmtId="10" fontId="15" fillId="0" borderId="24" xfId="1" applyNumberFormat="1" applyFont="1" applyBorder="1" applyAlignment="1">
      <alignment horizontal="right" vertical="center" wrapText="1"/>
    </xf>
    <xf numFmtId="0" fontId="26" fillId="0" borderId="0" xfId="0" applyFont="1" applyAlignment="1">
      <alignment horizontal="left" vertical="center"/>
    </xf>
    <xf numFmtId="0" fontId="14" fillId="0" borderId="0" xfId="0" applyFont="1" applyAlignment="1">
      <alignment horizontal="center" vertical="center"/>
    </xf>
    <xf numFmtId="0" fontId="20" fillId="0" borderId="15" xfId="2" applyFont="1" applyBorder="1" applyAlignment="1">
      <alignment horizontal="center" vertical="center"/>
    </xf>
    <xf numFmtId="0" fontId="19" fillId="6" borderId="15" xfId="0" applyFont="1" applyFill="1" applyBorder="1" applyAlignment="1">
      <alignment horizontal="center" vertical="center"/>
    </xf>
    <xf numFmtId="0" fontId="19" fillId="7" borderId="15" xfId="0" applyFont="1" applyFill="1" applyBorder="1" applyAlignment="1">
      <alignment horizontal="center" vertical="center"/>
    </xf>
    <xf numFmtId="0" fontId="24" fillId="0" borderId="0" xfId="0" applyFont="1" applyAlignment="1">
      <alignment horizontal="left" vertical="center"/>
    </xf>
    <xf numFmtId="0" fontId="28" fillId="0" borderId="0" xfId="0" applyFont="1" applyAlignment="1">
      <alignment horizontal="right" vertical="top" wrapText="1"/>
    </xf>
    <xf numFmtId="0" fontId="15" fillId="7" borderId="15" xfId="0" applyFont="1" applyFill="1" applyBorder="1" applyAlignment="1">
      <alignment horizontal="center" vertical="center"/>
    </xf>
    <xf numFmtId="0" fontId="26" fillId="0" borderId="0" xfId="0" applyFont="1" applyAlignment="1">
      <alignment horizontal="center"/>
    </xf>
    <xf numFmtId="0" fontId="36" fillId="0" borderId="18" xfId="0" applyFont="1" applyBorder="1" applyAlignment="1">
      <alignment horizontal="center"/>
    </xf>
    <xf numFmtId="0" fontId="36" fillId="0" borderId="19" xfId="0" applyFont="1" applyBorder="1" applyAlignment="1">
      <alignment horizontal="center"/>
    </xf>
    <xf numFmtId="0" fontId="36" fillId="0" borderId="20" xfId="0" applyFont="1" applyBorder="1" applyAlignment="1">
      <alignment horizontal="center"/>
    </xf>
    <xf numFmtId="0" fontId="19" fillId="6" borderId="17" xfId="0" applyFont="1" applyFill="1" applyBorder="1" applyAlignment="1">
      <alignment horizontal="center" vertical="center"/>
    </xf>
    <xf numFmtId="0" fontId="19" fillId="7" borderId="17" xfId="0" applyFont="1" applyFill="1" applyBorder="1" applyAlignment="1">
      <alignment horizontal="center" vertical="center"/>
    </xf>
    <xf numFmtId="0" fontId="19" fillId="7" borderId="21" xfId="0" applyFont="1" applyFill="1" applyBorder="1" applyAlignment="1">
      <alignment horizontal="center" vertical="center"/>
    </xf>
    <xf numFmtId="0" fontId="15" fillId="7" borderId="1" xfId="0" applyFont="1" applyFill="1" applyBorder="1" applyAlignment="1">
      <alignment horizontal="center" vertical="center"/>
    </xf>
    <xf numFmtId="0" fontId="36" fillId="0" borderId="1" xfId="0" applyFont="1" applyBorder="1" applyAlignment="1">
      <alignment horizontal="center"/>
    </xf>
    <xf numFmtId="0" fontId="15" fillId="7" borderId="17" xfId="0" applyFont="1" applyFill="1" applyBorder="1" applyAlignment="1">
      <alignment horizontal="center" vertical="center"/>
    </xf>
    <xf numFmtId="0" fontId="15" fillId="0" borderId="0" xfId="0" applyFont="1" applyAlignment="1">
      <alignment horizontal="center" vertical="center"/>
    </xf>
    <xf numFmtId="0" fontId="9" fillId="0" borderId="12" xfId="2" applyFont="1" applyBorder="1" applyAlignment="1">
      <alignment horizontal="center" vertical="center"/>
    </xf>
    <xf numFmtId="0" fontId="9" fillId="0" borderId="14" xfId="2" applyFont="1" applyBorder="1" applyAlignment="1">
      <alignment horizontal="center" vertical="center"/>
    </xf>
    <xf numFmtId="0" fontId="7" fillId="0" borderId="13" xfId="0" applyFont="1" applyBorder="1" applyAlignment="1">
      <alignment horizontal="center"/>
    </xf>
    <xf numFmtId="0" fontId="7" fillId="0" borderId="13" xfId="0" applyFont="1" applyBorder="1" applyAlignment="1">
      <alignment horizontal="center" vertical="center"/>
    </xf>
    <xf numFmtId="0" fontId="7" fillId="3" borderId="6" xfId="0" applyFont="1" applyFill="1" applyBorder="1" applyAlignment="1">
      <alignment horizontal="center"/>
    </xf>
    <xf numFmtId="0" fontId="3" fillId="0" borderId="0" xfId="0" applyFont="1" applyAlignment="1">
      <alignment horizontal="center" vertical="center"/>
    </xf>
    <xf numFmtId="0" fontId="7" fillId="3" borderId="7" xfId="0" applyFont="1" applyFill="1" applyBorder="1" applyAlignment="1">
      <alignment horizontal="center"/>
    </xf>
    <xf numFmtId="0" fontId="6" fillId="4" borderId="8" xfId="0" applyFont="1" applyFill="1" applyBorder="1" applyAlignment="1">
      <alignment horizontal="center" vertical="center"/>
    </xf>
    <xf numFmtId="1" fontId="37" fillId="0" borderId="15" xfId="0" applyNumberFormat="1" applyFont="1" applyBorder="1" applyAlignment="1">
      <alignment horizontal="right" vertical="center" wrapText="1"/>
    </xf>
    <xf numFmtId="0" fontId="37" fillId="0" borderId="15" xfId="0" applyFont="1" applyBorder="1" applyAlignment="1">
      <alignment horizontal="right" vertical="center" wrapText="1"/>
    </xf>
  </cellXfs>
  <cellStyles count="3">
    <cellStyle name="Normal" xfId="0" builtinId="0"/>
    <cellStyle name="Normal_Sheet8" xfId="2" xr:uid="{1F725964-A0E3-4A45-9B55-E7C6B16E6406}"/>
    <cellStyle name="Percent" xfId="1" builtinId="5"/>
  </cellStyles>
  <dxfs count="5">
    <dxf>
      <font>
        <color rgb="FF9C0006"/>
      </font>
      <fill>
        <patternFill>
          <bgColor rgb="FFFFC7CE"/>
        </patternFill>
      </fill>
    </dxf>
    <dxf>
      <font>
        <color rgb="FF9C6500"/>
      </font>
      <fill>
        <patternFill>
          <bgColor rgb="FFFFEB9C"/>
        </patternFill>
      </fill>
    </dxf>
    <dxf>
      <font>
        <color theme="0"/>
      </font>
      <fill>
        <patternFill>
          <bgColor rgb="FFF15A22"/>
        </patternFill>
      </fill>
    </dxf>
    <dxf>
      <font>
        <color theme="0"/>
      </font>
      <fill>
        <patternFill>
          <fgColor rgb="FF00AEEF"/>
          <bgColor rgb="FF00B0F0"/>
        </patternFill>
      </fill>
    </dxf>
    <dxf>
      <font>
        <color auto="1"/>
      </font>
    </dxf>
  </dxfs>
  <tableStyles count="0" defaultTableStyle="TableStyleMedium9" defaultPivotStyle="PivotStyleLight16"/>
  <colors>
    <mruColors>
      <color rgb="FF00A651"/>
      <color rgb="FFF15A22"/>
      <color rgb="FF00A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Style="combo" dx="26" fmlaLink="rL1.eapSel" fmlaRange="rL1.eapList" sel="1" val="0"/>
</file>

<file path=xl/ctrlProps/ctrlProp2.xml><?xml version="1.0" encoding="utf-8"?>
<formControlPr xmlns="http://schemas.microsoft.com/office/spreadsheetml/2009/9/main" objectType="Drop" dropStyle="combo" dx="26" fmlaLink="rL1.eapSel" fmlaRange="rL1.eapList" sel="1" val="0"/>
</file>

<file path=xl/ctrlProps/ctrlProp3.xml><?xml version="1.0" encoding="utf-8"?>
<formControlPr xmlns="http://schemas.microsoft.com/office/spreadsheetml/2009/9/main" objectType="Drop" dropStyle="combo" dx="26" fmlaLink="rL1.eapSel" fmlaRange="rL1.eapList" sel="1" val="2"/>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4</xdr:col>
      <xdr:colOff>0</xdr:colOff>
      <xdr:row>61</xdr:row>
      <xdr:rowOff>11430</xdr:rowOff>
    </xdr:from>
    <xdr:to>
      <xdr:col>23</xdr:col>
      <xdr:colOff>121750</xdr:colOff>
      <xdr:row>66</xdr:row>
      <xdr:rowOff>37552</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1021080" y="9673590"/>
          <a:ext cx="11323150" cy="673822"/>
          <a:chOff x="-944346" y="1984121"/>
          <a:chExt cx="11680351" cy="746212"/>
        </a:xfrm>
      </xdr:grpSpPr>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9866009" y="1984121"/>
            <a:ext cx="546758" cy="517779"/>
          </a:xfrm>
          <a:prstGeom prst="rect">
            <a:avLst/>
          </a:prstGeom>
        </xdr:spPr>
      </xdr:pic>
      <xdr:grpSp>
        <xdr:nvGrpSpPr>
          <xdr:cNvPr id="10" name="Group 9">
            <a:extLst>
              <a:ext uri="{FF2B5EF4-FFF2-40B4-BE49-F238E27FC236}">
                <a16:creationId xmlns:a16="http://schemas.microsoft.com/office/drawing/2014/main" id="{00000000-0008-0000-0000-00000A000000}"/>
              </a:ext>
            </a:extLst>
          </xdr:cNvPr>
          <xdr:cNvGrpSpPr/>
        </xdr:nvGrpSpPr>
        <xdr:grpSpPr>
          <a:xfrm>
            <a:off x="-944346" y="2476506"/>
            <a:ext cx="11680351" cy="253827"/>
            <a:chOff x="-934149" y="5707384"/>
            <a:chExt cx="11698499" cy="247743"/>
          </a:xfrm>
        </xdr:grpSpPr>
        <xdr:sp macro="" textlink="">
          <xdr:nvSpPr>
            <xdr:cNvPr id="11" name="Rectangle 10">
              <a:extLst>
                <a:ext uri="{FF2B5EF4-FFF2-40B4-BE49-F238E27FC236}">
                  <a16:creationId xmlns:a16="http://schemas.microsoft.com/office/drawing/2014/main" id="{00000000-0008-0000-0000-00000B000000}"/>
                </a:ext>
              </a:extLst>
            </xdr:cNvPr>
            <xdr:cNvSpPr/>
          </xdr:nvSpPr>
          <xdr:spPr>
            <a:xfrm flipV="1">
              <a:off x="-934149" y="5739126"/>
              <a:ext cx="11698499" cy="216001"/>
            </a:xfrm>
            <a:prstGeom prst="rect">
              <a:avLst/>
            </a:prstGeom>
            <a:solidFill>
              <a:schemeClr val="bg1">
                <a:lumMod val="6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sp macro="" textlink="">
          <xdr:nvSpPr>
            <xdr:cNvPr id="12" name="Rectangle 11">
              <a:extLst>
                <a:ext uri="{FF2B5EF4-FFF2-40B4-BE49-F238E27FC236}">
                  <a16:creationId xmlns:a16="http://schemas.microsoft.com/office/drawing/2014/main" id="{00000000-0008-0000-0000-00000C000000}"/>
                </a:ext>
              </a:extLst>
            </xdr:cNvPr>
            <xdr:cNvSpPr/>
          </xdr:nvSpPr>
          <xdr:spPr>
            <a:xfrm flipV="1">
              <a:off x="-934149" y="5707384"/>
              <a:ext cx="11698499" cy="36000"/>
            </a:xfrm>
            <a:prstGeom prst="rect">
              <a:avLst/>
            </a:prstGeom>
            <a:solidFill>
              <a:srgbClr val="F15A2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grpSp>
    <xdr:clientData/>
  </xdr:twoCellAnchor>
  <xdr:twoCellAnchor editAs="absolute">
    <xdr:from>
      <xdr:col>4</xdr:col>
      <xdr:colOff>0</xdr:colOff>
      <xdr:row>2</xdr:row>
      <xdr:rowOff>1</xdr:rowOff>
    </xdr:from>
    <xdr:to>
      <xdr:col>10</xdr:col>
      <xdr:colOff>3562350</xdr:colOff>
      <xdr:row>2</xdr:row>
      <xdr:rowOff>350747</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5050" y="361951"/>
          <a:ext cx="4064000" cy="3507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617220</xdr:colOff>
          <xdr:row>23</xdr:row>
          <xdr:rowOff>129540</xdr:rowOff>
        </xdr:from>
        <xdr:to>
          <xdr:col>10</xdr:col>
          <xdr:colOff>2499360</xdr:colOff>
          <xdr:row>26</xdr:row>
          <xdr:rowOff>76200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33</xdr:row>
          <xdr:rowOff>7620</xdr:rowOff>
        </xdr:from>
        <xdr:to>
          <xdr:col>10</xdr:col>
          <xdr:colOff>2636520</xdr:colOff>
          <xdr:row>42</xdr:row>
          <xdr:rowOff>68580</xdr:rowOff>
        </xdr:to>
        <xdr:pic>
          <xdr:nvPicPr>
            <xdr:cNvPr id="2" name="Picture 1">
              <a:extLst>
                <a:ext uri="{FF2B5EF4-FFF2-40B4-BE49-F238E27FC236}">
                  <a16:creationId xmlns:a16="http://schemas.microsoft.com/office/drawing/2014/main" id="{0309BB30-867C-9802-6762-02C7AF8D30EA}"/>
                </a:ext>
              </a:extLst>
            </xdr:cNvPr>
            <xdr:cNvPicPr>
              <a:picLocks noChangeAspect="1" noChangeArrowheads="1"/>
              <a:extLst>
                <a:ext uri="{84589F7E-364E-4C9E-8A38-B11213B215E9}">
                  <a14:cameraTool cellRange="Basis1!$CT$27:$CU$34" spid="_x0000_s1482"/>
                </a:ext>
              </a:extLst>
            </xdr:cNvPicPr>
          </xdr:nvPicPr>
          <xdr:blipFill>
            <a:blip xmlns:r="http://schemas.openxmlformats.org/officeDocument/2006/relationships" r:embed="rId4"/>
            <a:srcRect/>
            <a:stretch>
              <a:fillRect/>
            </a:stretch>
          </xdr:blipFill>
          <xdr:spPr bwMode="auto">
            <a:xfrm>
              <a:off x="1531620" y="5494020"/>
              <a:ext cx="2628900" cy="158496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9</xdr:col>
      <xdr:colOff>441960</xdr:colOff>
      <xdr:row>44</xdr:row>
      <xdr:rowOff>209550</xdr:rowOff>
    </xdr:from>
    <xdr:to>
      <xdr:col>18</xdr:col>
      <xdr:colOff>53340</xdr:colOff>
      <xdr:row>59</xdr:row>
      <xdr:rowOff>53340</xdr:rowOff>
    </xdr:to>
    <xdr:sp macro="" textlink="">
      <xdr:nvSpPr>
        <xdr:cNvPr id="3" name="TextBox 2">
          <a:extLst>
            <a:ext uri="{FF2B5EF4-FFF2-40B4-BE49-F238E27FC236}">
              <a16:creationId xmlns:a16="http://schemas.microsoft.com/office/drawing/2014/main" id="{99EA4F9F-0C9C-1F6C-D7A6-4E4BB0B03807}"/>
            </a:ext>
          </a:extLst>
        </xdr:cNvPr>
        <xdr:cNvSpPr txBox="1"/>
      </xdr:nvSpPr>
      <xdr:spPr>
        <a:xfrm>
          <a:off x="1463040" y="7524750"/>
          <a:ext cx="8183880" cy="2236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b="1"/>
            <a:t>Diversity Index – Methodology</a:t>
          </a:r>
        </a:p>
        <a:p>
          <a:pPr marL="171450" indent="-171450">
            <a:buFont typeface="Arial" panose="020B0604020202020204" pitchFamily="34" charset="0"/>
            <a:buChar char="•"/>
          </a:pPr>
          <a:r>
            <a:rPr lang="en-ZA"/>
            <a:t>The Diversity Index measures how closely an organisation’s workforce profile aligns with the South African Economically Active Population (EAP).</a:t>
          </a:r>
        </a:p>
        <a:p>
          <a:pPr marL="171450" indent="-171450">
            <a:buFont typeface="Arial" panose="020B0604020202020204" pitchFamily="34" charset="0"/>
            <a:buChar char="•"/>
          </a:pPr>
          <a:r>
            <a:rPr lang="en-ZA"/>
            <a:t>The Index is calculated by comparing an organisation’s race and gender distribution, per occupational level, to the corresponding EAP distribution.</a:t>
          </a:r>
        </a:p>
        <a:p>
          <a:pPr marL="171450" indent="-171450">
            <a:buFont typeface="Arial" panose="020B0604020202020204" pitchFamily="34" charset="0"/>
            <a:buChar char="•"/>
          </a:pPr>
          <a:r>
            <a:rPr lang="en-ZA"/>
            <a:t>Differences between the organisation’s profile and the EAP are converted into scores and aggregated to produce a single index value between 0 and 100, where higher values indicate closer alignment to the EAP.</a:t>
          </a:r>
        </a:p>
        <a:p>
          <a:pPr marL="171450" indent="-171450">
            <a:buFont typeface="Arial" panose="020B0604020202020204" pitchFamily="34" charset="0"/>
            <a:buChar char="•"/>
          </a:pPr>
          <a:r>
            <a:rPr lang="en-ZA"/>
            <a:t>Occupational levels with no employees are excluded from the calculation, as no workforce distribution exists to benchmark.</a:t>
          </a:r>
        </a:p>
        <a:p>
          <a:pPr marL="171450" indent="-171450">
            <a:buFont typeface="Arial" panose="020B0604020202020204" pitchFamily="34" charset="0"/>
            <a:buChar char="•"/>
          </a:pPr>
          <a:r>
            <a:rPr lang="en-ZA"/>
            <a:t>Temporary/Non-permanent</a:t>
          </a:r>
          <a:r>
            <a:rPr lang="en-ZA" baseline="0"/>
            <a:t> staff have been excluded</a:t>
          </a:r>
          <a:endParaRPr lang="en-ZA"/>
        </a:p>
        <a:p>
          <a:endParaRPr lang="en-ZA" b="1"/>
        </a:p>
        <a:p>
          <a:r>
            <a:rPr lang="en-ZA" b="1"/>
            <a:t>Note:</a:t>
          </a:r>
          <a:r>
            <a:rPr lang="en-ZA"/>
            <a:t> The Diversity Index is anchored on the South African Economically Active Population (EAP). Since no official EAP benchmark exists for Foreign Nationals, Foreign Nationals are excluded from the calculation of this Index.</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45720</xdr:colOff>
          <xdr:row>0</xdr:row>
          <xdr:rowOff>83820</xdr:rowOff>
        </xdr:from>
        <xdr:to>
          <xdr:col>37</xdr:col>
          <xdr:colOff>1927860</xdr:colOff>
          <xdr:row>4</xdr:row>
          <xdr:rowOff>15240</xdr:rowOff>
        </xdr:to>
        <xdr:sp macro="" textlink="">
          <xdr:nvSpPr>
            <xdr:cNvPr id="5121" name="Drop Dow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53340</xdr:colOff>
          <xdr:row>0</xdr:row>
          <xdr:rowOff>45720</xdr:rowOff>
        </xdr:from>
        <xdr:to>
          <xdr:col>13</xdr:col>
          <xdr:colOff>1935480</xdr:colOff>
          <xdr:row>3</xdr:row>
          <xdr:rowOff>76200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ustomProperty" Target="../customProperty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cus1"/>
  <dimension ref="E1:W58"/>
  <sheetViews>
    <sheetView showGridLines="0" showRowColHeaders="0" tabSelected="1" zoomScaleNormal="100" workbookViewId="0">
      <selection activeCell="N24" sqref="N24"/>
    </sheetView>
  </sheetViews>
  <sheetFormatPr defaultColWidth="7.6640625" defaultRowHeight="10.199999999999999"/>
  <cols>
    <col min="1" max="1" width="9.44140625" style="32" customWidth="1"/>
    <col min="2" max="3" width="1.6640625" style="32" customWidth="1"/>
    <col min="4" max="4" width="2.109375" style="32" customWidth="1"/>
    <col min="5" max="9" width="1.6640625" style="32" hidden="1" customWidth="1"/>
    <col min="10" max="10" width="7.33203125" style="32" customWidth="1"/>
    <col min="11" max="11" width="63" style="32" customWidth="1"/>
    <col min="12" max="12" width="8.6640625" style="32" customWidth="1"/>
    <col min="13" max="21" width="7.6640625" style="32" customWidth="1"/>
    <col min="22" max="22" width="10.6640625" style="32" customWidth="1"/>
    <col min="23" max="23" width="4.6640625" style="32" customWidth="1"/>
    <col min="24" max="16384" width="7.6640625" style="32"/>
  </cols>
  <sheetData>
    <row r="1" spans="10:23" ht="16.95" customHeight="1"/>
    <row r="2" spans="10:23" ht="11.7" customHeight="1"/>
    <row r="3" spans="10:23" ht="85.95" customHeight="1">
      <c r="K3" s="49"/>
      <c r="L3" s="121"/>
      <c r="M3" s="121"/>
      <c r="N3" s="121"/>
      <c r="O3" s="121"/>
      <c r="P3" s="121"/>
      <c r="Q3" s="121"/>
      <c r="R3" s="121"/>
      <c r="S3" s="121"/>
      <c r="T3" s="121"/>
      <c r="U3" s="121"/>
      <c r="V3" s="121"/>
      <c r="W3" s="121"/>
    </row>
    <row r="4" spans="10:23" ht="17.7" customHeight="1">
      <c r="J4" s="120" t="s">
        <v>91</v>
      </c>
      <c r="K4" s="120"/>
    </row>
    <row r="5" spans="10:23" ht="14.4" customHeight="1">
      <c r="J5" s="51"/>
      <c r="K5" s="52"/>
      <c r="L5" s="51"/>
      <c r="M5" s="51"/>
      <c r="N5" s="51"/>
      <c r="O5" s="51"/>
      <c r="P5" s="51"/>
      <c r="Q5" s="51"/>
      <c r="R5" s="51"/>
      <c r="S5" s="51"/>
      <c r="T5" s="51"/>
      <c r="U5" s="51"/>
      <c r="V5" s="51"/>
      <c r="W5" s="51"/>
    </row>
    <row r="6" spans="10:23" ht="14.4" customHeight="1"/>
    <row r="7" spans="10:23" ht="9" customHeight="1">
      <c r="K7" s="34"/>
    </row>
    <row r="8" spans="10:23" ht="13.95" hidden="1" customHeight="1">
      <c r="K8" s="34"/>
    </row>
    <row r="9" spans="10:23" ht="8.1" hidden="1" customHeight="1"/>
    <row r="10" spans="10:23" ht="12" hidden="1" customHeight="1"/>
    <row r="11" spans="10:23" hidden="1"/>
    <row r="12" spans="10:23" ht="17.7" customHeight="1">
      <c r="J12" s="123" t="s">
        <v>101</v>
      </c>
      <c r="K12" s="123"/>
      <c r="L12" s="123"/>
      <c r="M12" s="123"/>
      <c r="N12" s="123"/>
      <c r="O12" s="123"/>
      <c r="P12" s="123"/>
      <c r="Q12" s="123"/>
      <c r="R12" s="123"/>
      <c r="S12" s="123"/>
      <c r="T12" s="123"/>
      <c r="U12" s="123"/>
      <c r="V12" s="123"/>
    </row>
    <row r="13" spans="10:23" ht="15" customHeight="1"/>
    <row r="14" spans="10:23" ht="15.45" customHeight="1">
      <c r="K14" s="117" t="s">
        <v>21</v>
      </c>
      <c r="L14" s="118" t="s">
        <v>2</v>
      </c>
      <c r="M14" s="118"/>
      <c r="N14" s="118"/>
      <c r="O14" s="118"/>
      <c r="P14" s="119" t="s">
        <v>3</v>
      </c>
      <c r="Q14" s="119"/>
      <c r="R14" s="119"/>
      <c r="S14" s="119"/>
      <c r="T14" s="118" t="s">
        <v>4</v>
      </c>
      <c r="U14" s="118"/>
      <c r="V14" s="122" t="s">
        <v>22</v>
      </c>
    </row>
    <row r="15" spans="10:23" ht="15" customHeight="1">
      <c r="K15" s="117"/>
      <c r="L15" s="38" t="s">
        <v>6</v>
      </c>
      <c r="M15" s="39" t="s">
        <v>7</v>
      </c>
      <c r="N15" s="38" t="s">
        <v>8</v>
      </c>
      <c r="O15" s="39" t="s">
        <v>9</v>
      </c>
      <c r="P15" s="38" t="s">
        <v>6</v>
      </c>
      <c r="Q15" s="39" t="s">
        <v>7</v>
      </c>
      <c r="R15" s="38" t="s">
        <v>8</v>
      </c>
      <c r="S15" s="39" t="s">
        <v>9</v>
      </c>
      <c r="T15" s="38" t="s">
        <v>2</v>
      </c>
      <c r="U15" s="39" t="s">
        <v>3</v>
      </c>
      <c r="V15" s="122"/>
    </row>
    <row r="16" spans="10:23" ht="12" customHeight="1">
      <c r="K16" s="43" t="str">
        <f>Top_Label</f>
        <v>Top management</v>
      </c>
      <c r="L16" s="41"/>
      <c r="M16" s="41"/>
      <c r="N16" s="41"/>
      <c r="O16" s="41"/>
      <c r="P16" s="41"/>
      <c r="Q16" s="41"/>
      <c r="R16" s="41"/>
      <c r="S16" s="41"/>
      <c r="T16" s="41"/>
      <c r="U16" s="41"/>
      <c r="V16" s="142">
        <f>SUM(L16:U16)</f>
        <v>0</v>
      </c>
    </row>
    <row r="17" spans="10:22" ht="12" customHeight="1">
      <c r="K17" s="43" t="str">
        <f>Senior_Label</f>
        <v>Senior management</v>
      </c>
      <c r="L17" s="41"/>
      <c r="M17" s="41"/>
      <c r="N17" s="41"/>
      <c r="O17" s="41"/>
      <c r="P17" s="41"/>
      <c r="Q17" s="41"/>
      <c r="R17" s="41"/>
      <c r="S17" s="41"/>
      <c r="T17" s="41"/>
      <c r="U17" s="41"/>
      <c r="V17" s="142">
        <f t="shared" ref="V17:V22" si="0">SUM(L17:U17)</f>
        <v>0</v>
      </c>
    </row>
    <row r="18" spans="10:22" ht="12" customHeight="1">
      <c r="K18" s="43" t="str">
        <f>Prof_Label</f>
        <v>Professionally qualified</v>
      </c>
      <c r="L18" s="41"/>
      <c r="M18" s="41"/>
      <c r="N18" s="41"/>
      <c r="O18" s="41"/>
      <c r="P18" s="41"/>
      <c r="Q18" s="41"/>
      <c r="R18" s="41"/>
      <c r="S18" s="41"/>
      <c r="T18" s="41"/>
      <c r="U18" s="41"/>
      <c r="V18" s="142">
        <f t="shared" si="0"/>
        <v>0</v>
      </c>
    </row>
    <row r="19" spans="10:22" ht="22.95" customHeight="1">
      <c r="K19" s="43" t="str">
        <f>Skilled_Label</f>
        <v>Skilled technical</v>
      </c>
      <c r="L19" s="41"/>
      <c r="M19" s="41"/>
      <c r="N19" s="41"/>
      <c r="O19" s="41"/>
      <c r="P19" s="41"/>
      <c r="Q19" s="41"/>
      <c r="R19" s="41"/>
      <c r="S19" s="41"/>
      <c r="T19" s="41"/>
      <c r="U19" s="41"/>
      <c r="V19" s="142">
        <f t="shared" si="0"/>
        <v>0</v>
      </c>
    </row>
    <row r="20" spans="10:22" ht="12" customHeight="1">
      <c r="K20" s="43" t="str">
        <f>Semi_Label</f>
        <v>Semi-skilled</v>
      </c>
      <c r="L20" s="41"/>
      <c r="M20" s="41"/>
      <c r="N20" s="41"/>
      <c r="O20" s="41"/>
      <c r="P20" s="41"/>
      <c r="Q20" s="41"/>
      <c r="R20" s="41"/>
      <c r="S20" s="41"/>
      <c r="T20" s="41"/>
      <c r="U20" s="41"/>
      <c r="V20" s="142">
        <f t="shared" si="0"/>
        <v>0</v>
      </c>
    </row>
    <row r="21" spans="10:22" ht="12" customHeight="1">
      <c r="K21" s="43" t="str">
        <f>Unskilled_Label</f>
        <v>Unskilled</v>
      </c>
      <c r="L21" s="41"/>
      <c r="M21" s="41"/>
      <c r="N21" s="41"/>
      <c r="O21" s="41"/>
      <c r="P21" s="41"/>
      <c r="Q21" s="41"/>
      <c r="R21" s="41"/>
      <c r="S21" s="41"/>
      <c r="T21" s="41"/>
      <c r="U21" s="41"/>
      <c r="V21" s="142">
        <f t="shared" si="0"/>
        <v>0</v>
      </c>
    </row>
    <row r="22" spans="10:22" ht="12" customHeight="1">
      <c r="K22" s="44" t="s">
        <v>22</v>
      </c>
      <c r="L22" s="142">
        <f>SUM(L16:L21)</f>
        <v>0</v>
      </c>
      <c r="M22" s="143">
        <f t="shared" ref="M22:U22" si="1">SUM(M16:M21)</f>
        <v>0</v>
      </c>
      <c r="N22" s="143">
        <f t="shared" si="1"/>
        <v>0</v>
      </c>
      <c r="O22" s="143">
        <f t="shared" si="1"/>
        <v>0</v>
      </c>
      <c r="P22" s="143">
        <f t="shared" si="1"/>
        <v>0</v>
      </c>
      <c r="Q22" s="143">
        <f t="shared" si="1"/>
        <v>0</v>
      </c>
      <c r="R22" s="143">
        <f t="shared" si="1"/>
        <v>0</v>
      </c>
      <c r="S22" s="143">
        <f t="shared" si="1"/>
        <v>0</v>
      </c>
      <c r="T22" s="143">
        <f t="shared" si="1"/>
        <v>0</v>
      </c>
      <c r="U22" s="143">
        <f t="shared" si="1"/>
        <v>0</v>
      </c>
      <c r="V22" s="142">
        <f t="shared" si="0"/>
        <v>0</v>
      </c>
    </row>
    <row r="23" spans="10:22" ht="19.95" customHeight="1"/>
    <row r="24" spans="10:22" ht="15" customHeight="1"/>
    <row r="25" spans="10:22" ht="0.45" hidden="1" customHeight="1">
      <c r="J25" s="115"/>
      <c r="K25" s="115"/>
    </row>
    <row r="26" spans="10:22" ht="15" customHeight="1">
      <c r="J26" s="59"/>
      <c r="K26" s="50" t="s">
        <v>57</v>
      </c>
      <c r="M26" s="116"/>
      <c r="N26" s="116"/>
    </row>
    <row r="27" spans="10:22" ht="15" customHeight="1">
      <c r="K27" s="33"/>
    </row>
    <row r="28" spans="10:22" ht="0.45" hidden="1" customHeight="1"/>
    <row r="29" spans="10:22" ht="15" hidden="1" customHeight="1"/>
    <row r="30" spans="10:22" hidden="1"/>
    <row r="31" spans="10:22" ht="1.95" customHeight="1"/>
    <row r="32" spans="10:22" ht="0.45" hidden="1" customHeight="1"/>
    <row r="33" spans="11:21" ht="15.45" customHeight="1">
      <c r="K33" s="61"/>
      <c r="L33" s="62"/>
      <c r="M33" s="62"/>
      <c r="N33" s="62"/>
      <c r="O33" s="62"/>
      <c r="P33" s="62"/>
      <c r="Q33" s="62"/>
      <c r="R33" s="62"/>
      <c r="S33" s="62"/>
      <c r="T33" s="62"/>
      <c r="U33" s="62"/>
    </row>
    <row r="34" spans="11:21" ht="15" customHeight="1">
      <c r="K34" s="61"/>
      <c r="L34" s="63"/>
      <c r="M34" s="63"/>
      <c r="N34" s="63"/>
      <c r="O34" s="63"/>
      <c r="P34" s="63"/>
      <c r="Q34" s="63"/>
      <c r="R34" s="63"/>
      <c r="S34" s="63"/>
      <c r="T34" s="63"/>
      <c r="U34" s="63"/>
    </row>
    <row r="35" spans="11:21" ht="12">
      <c r="K35" s="64"/>
      <c r="L35" s="65"/>
      <c r="M35" s="65"/>
      <c r="N35" s="65"/>
      <c r="O35" s="65"/>
      <c r="P35" s="65"/>
      <c r="Q35" s="65"/>
      <c r="R35" s="65"/>
      <c r="S35" s="65"/>
      <c r="T35" s="65"/>
      <c r="U35" s="65"/>
    </row>
    <row r="36" spans="11:21" ht="12" customHeight="1">
      <c r="K36" s="66"/>
      <c r="L36" s="67"/>
      <c r="M36" s="67"/>
      <c r="N36" s="67"/>
      <c r="O36" s="67"/>
      <c r="P36" s="67"/>
      <c r="Q36" s="67"/>
      <c r="R36" s="67"/>
      <c r="S36" s="67"/>
      <c r="T36" s="67"/>
      <c r="U36" s="67"/>
    </row>
    <row r="37" spans="11:21" ht="12" customHeight="1">
      <c r="K37" s="66"/>
      <c r="L37" s="67"/>
      <c r="M37" s="67"/>
      <c r="N37" s="67"/>
      <c r="O37" s="67"/>
      <c r="P37" s="67"/>
      <c r="Q37" s="67"/>
      <c r="R37" s="67"/>
      <c r="S37" s="67"/>
      <c r="T37" s="67"/>
      <c r="U37" s="67"/>
    </row>
    <row r="38" spans="11:21" ht="12" customHeight="1">
      <c r="K38" s="66"/>
      <c r="L38" s="67"/>
      <c r="M38" s="67"/>
      <c r="N38" s="67"/>
      <c r="O38" s="67"/>
      <c r="P38" s="67"/>
      <c r="Q38" s="67"/>
      <c r="R38" s="67"/>
      <c r="S38" s="67"/>
      <c r="T38" s="67"/>
      <c r="U38" s="67"/>
    </row>
    <row r="39" spans="11:21" ht="21" customHeight="1">
      <c r="K39" s="66"/>
      <c r="L39" s="67"/>
      <c r="M39" s="67"/>
      <c r="N39" s="67"/>
      <c r="O39" s="67"/>
      <c r="P39" s="67"/>
      <c r="Q39" s="67"/>
      <c r="R39" s="67"/>
      <c r="S39" s="67"/>
      <c r="T39" s="67"/>
      <c r="U39" s="67"/>
    </row>
    <row r="40" spans="11:21" ht="12" customHeight="1">
      <c r="K40" s="66"/>
      <c r="L40" s="67"/>
      <c r="M40" s="67"/>
      <c r="N40" s="67"/>
      <c r="O40" s="67"/>
      <c r="P40" s="67"/>
      <c r="Q40" s="67"/>
      <c r="R40" s="67"/>
      <c r="S40" s="67"/>
      <c r="T40" s="67"/>
      <c r="U40" s="67"/>
    </row>
    <row r="41" spans="11:21" ht="12" customHeight="1">
      <c r="K41" s="66"/>
      <c r="L41" s="67"/>
      <c r="M41" s="67"/>
      <c r="N41" s="67"/>
      <c r="O41" s="67"/>
      <c r="P41" s="67"/>
      <c r="Q41" s="67"/>
      <c r="R41" s="67"/>
      <c r="S41" s="67"/>
      <c r="T41" s="67"/>
      <c r="U41" s="67"/>
    </row>
    <row r="42" spans="11:21" ht="12" customHeight="1">
      <c r="K42" s="33"/>
      <c r="L42" s="68"/>
      <c r="M42" s="68"/>
      <c r="N42" s="68"/>
      <c r="O42" s="68"/>
      <c r="P42" s="68"/>
      <c r="Q42" s="68"/>
      <c r="R42" s="68"/>
      <c r="S42" s="68"/>
      <c r="T42" s="68"/>
      <c r="U42" s="68"/>
    </row>
    <row r="43" spans="11:21" ht="12" customHeight="1">
      <c r="K43" s="69"/>
      <c r="L43" s="67"/>
      <c r="M43" s="67"/>
      <c r="N43" s="67"/>
      <c r="O43" s="67"/>
      <c r="P43" s="67"/>
      <c r="Q43" s="67"/>
      <c r="R43" s="67"/>
      <c r="S43" s="67"/>
      <c r="T43" s="67"/>
      <c r="U43" s="67"/>
    </row>
    <row r="44" spans="11:21" ht="12" customHeight="1">
      <c r="K44" s="33"/>
      <c r="L44" s="68"/>
      <c r="M44" s="68"/>
      <c r="N44" s="68"/>
      <c r="O44" s="68"/>
      <c r="P44" s="68"/>
      <c r="Q44" s="68"/>
      <c r="R44" s="68"/>
      <c r="S44" s="68"/>
      <c r="T44" s="68"/>
      <c r="U44" s="68"/>
    </row>
    <row r="45" spans="11:21" ht="19.2" customHeight="1"/>
    <row r="46" spans="11:21" ht="15.45" hidden="1" customHeight="1"/>
    <row r="47" spans="11:21" ht="15" customHeight="1">
      <c r="K47" s="61"/>
      <c r="L47" s="62"/>
      <c r="M47" s="62"/>
      <c r="N47" s="62"/>
      <c r="O47" s="62"/>
      <c r="P47" s="62"/>
      <c r="Q47" s="62"/>
      <c r="R47" s="62"/>
      <c r="S47" s="62"/>
      <c r="T47" s="62"/>
      <c r="U47" s="62"/>
    </row>
    <row r="48" spans="11:21" ht="15.45" customHeight="1">
      <c r="K48" s="61"/>
      <c r="L48" s="63"/>
      <c r="M48" s="63"/>
      <c r="N48" s="63"/>
      <c r="O48" s="63"/>
      <c r="P48" s="63"/>
      <c r="Q48" s="63"/>
      <c r="R48" s="63"/>
      <c r="S48" s="63"/>
      <c r="T48" s="63"/>
      <c r="U48" s="63"/>
    </row>
    <row r="49" spans="11:21" ht="12">
      <c r="K49" s="64"/>
      <c r="L49" s="70"/>
      <c r="M49" s="70"/>
      <c r="N49" s="70"/>
      <c r="O49" s="70"/>
      <c r="P49" s="70"/>
      <c r="Q49" s="70"/>
      <c r="R49" s="70"/>
      <c r="S49" s="70"/>
      <c r="T49" s="70"/>
      <c r="U49" s="70"/>
    </row>
    <row r="50" spans="11:21" ht="12" customHeight="1">
      <c r="K50" s="66"/>
      <c r="L50" s="71"/>
      <c r="M50" s="71"/>
      <c r="N50" s="71"/>
      <c r="O50" s="71"/>
      <c r="P50" s="71"/>
      <c r="Q50" s="71"/>
      <c r="R50" s="71"/>
      <c r="S50" s="71"/>
      <c r="T50" s="71"/>
      <c r="U50" s="71"/>
    </row>
    <row r="51" spans="11:21" ht="12" customHeight="1">
      <c r="K51" s="66"/>
      <c r="L51" s="71"/>
      <c r="M51" s="71"/>
      <c r="N51" s="71"/>
      <c r="O51" s="71"/>
      <c r="P51" s="71"/>
      <c r="Q51" s="71"/>
      <c r="R51" s="71"/>
      <c r="S51" s="71"/>
      <c r="T51" s="71"/>
      <c r="U51" s="71"/>
    </row>
    <row r="52" spans="11:21" ht="12" customHeight="1">
      <c r="K52" s="66"/>
      <c r="L52" s="71"/>
      <c r="M52" s="71"/>
      <c r="N52" s="71"/>
      <c r="O52" s="71"/>
      <c r="P52" s="71"/>
      <c r="Q52" s="71"/>
      <c r="R52" s="71"/>
      <c r="S52" s="71"/>
      <c r="T52" s="71"/>
      <c r="U52" s="71"/>
    </row>
    <row r="53" spans="11:21" ht="21" customHeight="1">
      <c r="K53" s="66"/>
      <c r="L53" s="71"/>
      <c r="M53" s="71"/>
      <c r="N53" s="71"/>
      <c r="O53" s="71"/>
      <c r="P53" s="71"/>
      <c r="Q53" s="71"/>
      <c r="R53" s="71"/>
      <c r="S53" s="71"/>
      <c r="T53" s="71"/>
      <c r="U53" s="71"/>
    </row>
    <row r="54" spans="11:21" ht="12" customHeight="1">
      <c r="K54" s="66"/>
      <c r="L54" s="71"/>
      <c r="M54" s="71"/>
      <c r="N54" s="71"/>
      <c r="O54" s="71"/>
      <c r="P54" s="71"/>
      <c r="Q54" s="71"/>
      <c r="R54" s="71"/>
      <c r="S54" s="71"/>
      <c r="T54" s="71"/>
      <c r="U54" s="71"/>
    </row>
    <row r="55" spans="11:21" ht="12" customHeight="1">
      <c r="K55" s="66"/>
      <c r="L55" s="71"/>
      <c r="M55" s="71"/>
      <c r="N55" s="71"/>
      <c r="O55" s="71"/>
      <c r="P55" s="71"/>
      <c r="Q55" s="71"/>
      <c r="R55" s="71"/>
      <c r="S55" s="71"/>
      <c r="T55" s="71"/>
      <c r="U55" s="71"/>
    </row>
    <row r="56" spans="11:21" ht="12" customHeight="1">
      <c r="K56" s="33"/>
      <c r="L56" s="71"/>
      <c r="M56" s="71"/>
      <c r="N56" s="71"/>
      <c r="O56" s="71"/>
      <c r="P56" s="71"/>
      <c r="Q56" s="71"/>
      <c r="R56" s="71"/>
      <c r="S56" s="71"/>
      <c r="T56" s="71"/>
      <c r="U56" s="71"/>
    </row>
    <row r="57" spans="11:21" ht="12" customHeight="1">
      <c r="K57" s="69"/>
      <c r="L57" s="71"/>
      <c r="M57" s="71"/>
      <c r="N57" s="71"/>
      <c r="O57" s="71"/>
      <c r="P57" s="71"/>
      <c r="Q57" s="71"/>
      <c r="R57" s="71"/>
      <c r="S57" s="71"/>
      <c r="T57" s="71"/>
      <c r="U57" s="71"/>
    </row>
    <row r="58" spans="11:21" ht="12" customHeight="1">
      <c r="K58" s="33"/>
      <c r="L58" s="71"/>
      <c r="M58" s="71"/>
      <c r="N58" s="71"/>
      <c r="O58" s="71"/>
      <c r="P58" s="71"/>
      <c r="Q58" s="71"/>
      <c r="R58" s="71"/>
      <c r="S58" s="71"/>
      <c r="T58" s="71"/>
      <c r="U58" s="71"/>
    </row>
  </sheetData>
  <mergeCells count="10">
    <mergeCell ref="J4:K4"/>
    <mergeCell ref="L3:W3"/>
    <mergeCell ref="T14:U14"/>
    <mergeCell ref="V14:V15"/>
    <mergeCell ref="J12:V12"/>
    <mergeCell ref="J25:K25"/>
    <mergeCell ref="M26:N26"/>
    <mergeCell ref="K14:K15"/>
    <mergeCell ref="L14:O14"/>
    <mergeCell ref="P14:S14"/>
  </mergeCells>
  <phoneticPr fontId="0" type="noConversion"/>
  <conditionalFormatting sqref="L50:U58">
    <cfRule type="cellIs" dxfId="4" priority="1" operator="equal">
      <formula>"Same"</formula>
    </cfRule>
    <cfRule type="cellIs" dxfId="3" priority="6" operator="equal">
      <formula>"Over"</formula>
    </cfRule>
    <cfRule type="cellIs" dxfId="2" priority="7" operator="equal">
      <formula>"Under"</formula>
    </cfRule>
  </conditionalFormatting>
  <pageMargins left="0.78740157499999996" right="0.78740157499999996" top="0.984251969" bottom="0.984251969" header="0.4921259845" footer="0.4921259845"/>
  <pageSetup paperSize="9" orientation="portrait" r:id="rId1"/>
  <headerFooter alignWithMargins="0"/>
  <customProperties>
    <customPr name="SSC_SHEET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6" r:id="rId5" name="Drop Down 2">
              <controlPr defaultSize="0" autoLine="0" autoPict="0">
                <anchor moveWithCells="1">
                  <from>
                    <xdr:col>10</xdr:col>
                    <xdr:colOff>617220</xdr:colOff>
                    <xdr:row>23</xdr:row>
                    <xdr:rowOff>129540</xdr:rowOff>
                  </from>
                  <to>
                    <xdr:col>10</xdr:col>
                    <xdr:colOff>2499360</xdr:colOff>
                    <xdr:row>26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2597E-EDFE-41C8-8191-D3279D84E13F}">
  <sheetPr codeName="Basis1"/>
  <dimension ref="K1:CU36"/>
  <sheetViews>
    <sheetView topLeftCell="CA13" zoomScaleNormal="100" workbookViewId="0">
      <selection activeCell="CU34" sqref="CU34"/>
    </sheetView>
  </sheetViews>
  <sheetFormatPr defaultColWidth="8.88671875" defaultRowHeight="13.8"/>
  <cols>
    <col min="1" max="10" width="1.6640625" style="31" customWidth="1"/>
    <col min="11" max="11" width="63" style="31" customWidth="1"/>
    <col min="12" max="13" width="7.6640625" style="31" customWidth="1"/>
    <col min="14" max="14" width="8.88671875" style="31"/>
    <col min="15" max="15" width="7.6640625" style="31" customWidth="1"/>
    <col min="16" max="21" width="8.88671875" style="31"/>
    <col min="22" max="22" width="10.6640625" style="31" customWidth="1"/>
    <col min="23" max="24" width="8.88671875" style="31"/>
    <col min="25" max="25" width="63" style="31" customWidth="1"/>
    <col min="26" max="35" width="7.6640625" style="31" customWidth="1"/>
    <col min="36" max="37" width="8.88671875" style="31"/>
    <col min="38" max="38" width="63" style="31" customWidth="1"/>
    <col min="39" max="48" width="7.6640625" style="31" customWidth="1"/>
    <col min="49" max="50" width="8.88671875" style="31"/>
    <col min="51" max="51" width="17.77734375" style="31" customWidth="1"/>
    <col min="52" max="52" width="8.6640625" style="31" customWidth="1"/>
    <col min="53" max="59" width="7.6640625" style="31" customWidth="1"/>
    <col min="60" max="60" width="10.6640625" style="31" customWidth="1"/>
    <col min="61" max="62" width="8.88671875" style="31"/>
    <col min="63" max="63" width="16.6640625" style="31" customWidth="1"/>
    <col min="64" max="64" width="8.6640625" style="31" customWidth="1"/>
    <col min="65" max="71" width="7.6640625" style="31" customWidth="1"/>
    <col min="72" max="72" width="10.6640625" style="31" customWidth="1"/>
    <col min="73" max="74" width="8.88671875" style="31"/>
    <col min="75" max="75" width="16.6640625" style="31" customWidth="1"/>
    <col min="76" max="76" width="8.6640625" style="31" customWidth="1"/>
    <col min="77" max="83" width="7.6640625" style="31" customWidth="1"/>
    <col min="84" max="85" width="8.88671875" style="31"/>
    <col min="86" max="86" width="16.6640625" style="31" customWidth="1"/>
    <col min="87" max="87" width="8.6640625" style="31" customWidth="1"/>
    <col min="88" max="94" width="7.6640625" style="31" customWidth="1"/>
    <col min="95" max="95" width="12.109375" style="31" customWidth="1"/>
    <col min="96" max="97" width="8.88671875" style="31"/>
    <col min="98" max="98" width="22" style="31" customWidth="1"/>
    <col min="99" max="99" width="16.21875" style="31" customWidth="1"/>
    <col min="100" max="16384" width="8.88671875" style="31"/>
  </cols>
  <sheetData>
    <row r="1" spans="11:60" ht="8.1" customHeight="1"/>
    <row r="2" spans="11:60" ht="8.1" customHeight="1"/>
    <row r="3" spans="11:60" ht="8.1" customHeight="1"/>
    <row r="4" spans="11:60" ht="8.1" customHeight="1"/>
    <row r="5" spans="11:60" ht="8.1" customHeight="1"/>
    <row r="6" spans="11:60" ht="8.1" customHeight="1"/>
    <row r="7" spans="11:60" ht="8.1" customHeight="1"/>
    <row r="8" spans="11:60" ht="8.1" customHeight="1"/>
    <row r="9" spans="11:60" ht="8.1" customHeight="1"/>
    <row r="10" spans="11:60" ht="15" customHeight="1">
      <c r="K10" s="117" t="s">
        <v>21</v>
      </c>
      <c r="L10" s="118" t="s">
        <v>2</v>
      </c>
      <c r="M10" s="118"/>
      <c r="N10" s="118"/>
      <c r="O10" s="118"/>
      <c r="P10" s="119" t="s">
        <v>3</v>
      </c>
      <c r="Q10" s="119"/>
      <c r="R10" s="119"/>
      <c r="S10" s="119"/>
      <c r="T10" s="118" t="s">
        <v>4</v>
      </c>
      <c r="U10" s="118"/>
      <c r="V10" s="122" t="s">
        <v>22</v>
      </c>
      <c r="Y10" s="117" t="s">
        <v>21</v>
      </c>
      <c r="Z10" s="118" t="s">
        <v>2</v>
      </c>
      <c r="AA10" s="118"/>
      <c r="AB10" s="118"/>
      <c r="AC10" s="118"/>
      <c r="AD10" s="119" t="s">
        <v>3</v>
      </c>
      <c r="AE10" s="119"/>
      <c r="AF10" s="119"/>
      <c r="AG10" s="119"/>
      <c r="AH10" s="118" t="s">
        <v>4</v>
      </c>
      <c r="AI10" s="118"/>
      <c r="AJ10" s="133"/>
      <c r="AL10" s="117" t="s">
        <v>21</v>
      </c>
      <c r="AM10" s="118" t="s">
        <v>2</v>
      </c>
      <c r="AN10" s="118"/>
      <c r="AO10" s="118"/>
      <c r="AP10" s="118"/>
      <c r="AQ10" s="119" t="s">
        <v>3</v>
      </c>
      <c r="AR10" s="119"/>
      <c r="AS10" s="119"/>
      <c r="AT10" s="119"/>
      <c r="AU10" s="118" t="s">
        <v>4</v>
      </c>
      <c r="AV10" s="118"/>
      <c r="AY10" s="117" t="s">
        <v>21</v>
      </c>
      <c r="AZ10" s="118" t="s">
        <v>2</v>
      </c>
      <c r="BA10" s="118"/>
      <c r="BB10" s="118"/>
      <c r="BC10" s="118"/>
      <c r="BD10" s="119" t="s">
        <v>3</v>
      </c>
      <c r="BE10" s="119"/>
      <c r="BF10" s="119"/>
      <c r="BG10" s="119"/>
      <c r="BH10" s="122" t="s">
        <v>22</v>
      </c>
    </row>
    <row r="11" spans="11:60" ht="15" customHeight="1">
      <c r="K11" s="117"/>
      <c r="L11" s="38" t="s">
        <v>6</v>
      </c>
      <c r="M11" s="39" t="s">
        <v>7</v>
      </c>
      <c r="N11" s="38" t="s">
        <v>8</v>
      </c>
      <c r="O11" s="39" t="s">
        <v>9</v>
      </c>
      <c r="P11" s="38" t="s">
        <v>6</v>
      </c>
      <c r="Q11" s="39" t="s">
        <v>7</v>
      </c>
      <c r="R11" s="38" t="s">
        <v>8</v>
      </c>
      <c r="S11" s="39" t="s">
        <v>9</v>
      </c>
      <c r="T11" s="38" t="s">
        <v>2</v>
      </c>
      <c r="U11" s="39" t="s">
        <v>3</v>
      </c>
      <c r="V11" s="122"/>
      <c r="Y11" s="117"/>
      <c r="Z11" s="38" t="s">
        <v>6</v>
      </c>
      <c r="AA11" s="39" t="s">
        <v>7</v>
      </c>
      <c r="AB11" s="38" t="s">
        <v>8</v>
      </c>
      <c r="AC11" s="39" t="s">
        <v>9</v>
      </c>
      <c r="AD11" s="38" t="s">
        <v>6</v>
      </c>
      <c r="AE11" s="39" t="s">
        <v>7</v>
      </c>
      <c r="AF11" s="38" t="s">
        <v>8</v>
      </c>
      <c r="AG11" s="39" t="s">
        <v>9</v>
      </c>
      <c r="AH11" s="38" t="s">
        <v>2</v>
      </c>
      <c r="AI11" s="39" t="s">
        <v>3</v>
      </c>
      <c r="AJ11" s="133"/>
      <c r="AL11" s="117"/>
      <c r="AM11" s="38" t="s">
        <v>6</v>
      </c>
      <c r="AN11" s="39" t="s">
        <v>7</v>
      </c>
      <c r="AO11" s="38" t="s">
        <v>8</v>
      </c>
      <c r="AP11" s="39" t="s">
        <v>9</v>
      </c>
      <c r="AQ11" s="38" t="s">
        <v>6</v>
      </c>
      <c r="AR11" s="39" t="s">
        <v>7</v>
      </c>
      <c r="AS11" s="38" t="s">
        <v>8</v>
      </c>
      <c r="AT11" s="39" t="s">
        <v>9</v>
      </c>
      <c r="AU11" s="38" t="s">
        <v>2</v>
      </c>
      <c r="AV11" s="39" t="s">
        <v>3</v>
      </c>
      <c r="AY11" s="117"/>
      <c r="AZ11" s="38" t="s">
        <v>6</v>
      </c>
      <c r="BA11" s="39" t="s">
        <v>7</v>
      </c>
      <c r="BB11" s="38" t="s">
        <v>8</v>
      </c>
      <c r="BC11" s="39" t="s">
        <v>9</v>
      </c>
      <c r="BD11" s="38" t="s">
        <v>6</v>
      </c>
      <c r="BE11" s="39" t="s">
        <v>7</v>
      </c>
      <c r="BF11" s="38" t="s">
        <v>8</v>
      </c>
      <c r="BG11" s="39" t="s">
        <v>9</v>
      </c>
      <c r="BH11" s="122"/>
    </row>
    <row r="12" spans="11:60" ht="16.5" customHeight="1">
      <c r="K12" s="35" t="str">
        <f>Top_Label</f>
        <v>Top management</v>
      </c>
      <c r="L12" s="36">
        <f>Data1!M13</f>
        <v>0</v>
      </c>
      <c r="M12" s="36">
        <f>Data1!N13</f>
        <v>0</v>
      </c>
      <c r="N12" s="36">
        <f>Data1!O13</f>
        <v>0</v>
      </c>
      <c r="O12" s="36">
        <f>Data1!P13</f>
        <v>0</v>
      </c>
      <c r="P12" s="36">
        <f>Data1!Q13</f>
        <v>0</v>
      </c>
      <c r="Q12" s="36">
        <f>Data1!R13</f>
        <v>0</v>
      </c>
      <c r="R12" s="36">
        <f>Data1!S13</f>
        <v>0</v>
      </c>
      <c r="S12" s="36">
        <f>Data1!T13</f>
        <v>0</v>
      </c>
      <c r="T12" s="36">
        <f>Data1!U13</f>
        <v>0</v>
      </c>
      <c r="U12" s="36">
        <f>Data1!V13</f>
        <v>0</v>
      </c>
      <c r="V12" s="37">
        <f>SUM(L12:U12)</f>
        <v>0</v>
      </c>
      <c r="W12" s="32"/>
      <c r="X12" s="32"/>
      <c r="Y12" s="46" t="str">
        <f>rL1.EAP_Selected</f>
        <v>South Africa</v>
      </c>
      <c r="Z12" s="47">
        <f>VLOOKUP(rL1.EAP_Selected,rP1.EAP_Lookup_List,2,FALSE)</f>
        <v>0.44001450318615914</v>
      </c>
      <c r="AA12" s="47">
        <f>VLOOKUP(rL1.EAP_Selected,rP1.EAP_Lookup_List,3,FALSE)</f>
        <v>4.6177001560615355E-2</v>
      </c>
      <c r="AB12" s="47">
        <f>VLOOKUP(rL1.EAP_Selected,rP1.EAP_Lookup_List,4,FALSE)</f>
        <v>1.5106182474790262E-2</v>
      </c>
      <c r="AC12" s="47">
        <f>VLOOKUP(rL1.EAP_Selected,rP1.EAP_Lookup_List,5,FALSE)</f>
        <v>4.1854788934673204E-2</v>
      </c>
      <c r="AD12" s="47">
        <f>VLOOKUP(rL1.EAP_Selected,rP1.EAP_Lookup_List,6,FALSE)</f>
        <v>0.37277739363607759</v>
      </c>
      <c r="AE12" s="47">
        <f>VLOOKUP(rL1.EAP_Selected,rP1.EAP_Lookup_List,7,FALSE)</f>
        <v>4.0272558353591427E-2</v>
      </c>
      <c r="AF12" s="47">
        <f>VLOOKUP(rL1.EAP_Selected,rP1.EAP_Lookup_List,8,FALSE)</f>
        <v>8.5463149968253837E-3</v>
      </c>
      <c r="AG12" s="47">
        <f>VLOOKUP(rL1.EAP_Selected,rP1.EAP_Lookup_List,9,FALSE)</f>
        <v>3.5251256857267654E-2</v>
      </c>
      <c r="AH12" s="47">
        <f>VLOOKUP(rL1.EAP_Selected,rP1.EAP_Lookup_List,10,FALSE)</f>
        <v>0</v>
      </c>
      <c r="AI12" s="47">
        <f>VLOOKUP(rL1.EAP_Selected,rP1.EAP_Lookup_List,11,FALSE)</f>
        <v>0</v>
      </c>
      <c r="AJ12" s="32"/>
      <c r="AK12" s="32"/>
      <c r="AL12" s="46" t="str">
        <f>rL1.EAP_Selected</f>
        <v>South Africa</v>
      </c>
      <c r="AM12" s="47">
        <f>VLOOKUP(rL1.EAP_Selected,rP1.EAP_Lookup_List,2,FALSE)</f>
        <v>0.44001450318615914</v>
      </c>
      <c r="AN12" s="47">
        <f>VLOOKUP(rL1.EAP_Selected,rP1.EAP_Lookup_List,3,FALSE)</f>
        <v>4.6177001560615355E-2</v>
      </c>
      <c r="AO12" s="47">
        <f>VLOOKUP(rL1.EAP_Selected,rP1.EAP_Lookup_List,4,FALSE)</f>
        <v>1.5106182474790262E-2</v>
      </c>
      <c r="AP12" s="47">
        <f>VLOOKUP(rL1.EAP_Selected,rP1.EAP_Lookup_List,5,FALSE)</f>
        <v>4.1854788934673204E-2</v>
      </c>
      <c r="AQ12" s="47">
        <f>VLOOKUP(rL1.EAP_Selected,rP1.EAP_Lookup_List,6,FALSE)</f>
        <v>0.37277739363607759</v>
      </c>
      <c r="AR12" s="47">
        <f>VLOOKUP(rL1.EAP_Selected,rP1.EAP_Lookup_List,7,FALSE)</f>
        <v>4.0272558353591427E-2</v>
      </c>
      <c r="AS12" s="47">
        <f>VLOOKUP(rL1.EAP_Selected,rP1.EAP_Lookup_List,8,FALSE)</f>
        <v>8.5463149968253837E-3</v>
      </c>
      <c r="AT12" s="47">
        <f>VLOOKUP(rL1.EAP_Selected,rP1.EAP_Lookup_List,9,FALSE)</f>
        <v>3.5251256857267654E-2</v>
      </c>
      <c r="AU12" s="47">
        <f>VLOOKUP(rL1.EAP_Selected,rP1.EAP_Lookup_List,10,FALSE)</f>
        <v>0</v>
      </c>
      <c r="AV12" s="47">
        <f>VLOOKUP(rL1.EAP_Selected,rP1.EAP_Lookup_List,11,FALSE)</f>
        <v>0</v>
      </c>
      <c r="AY12" s="43" t="str">
        <f>Top_Label</f>
        <v>Top management</v>
      </c>
      <c r="AZ12" s="41">
        <f>L12</f>
        <v>0</v>
      </c>
      <c r="BA12" s="41">
        <f t="shared" ref="BA12:BG12" si="0">M12</f>
        <v>0</v>
      </c>
      <c r="BB12" s="41">
        <f t="shared" si="0"/>
        <v>0</v>
      </c>
      <c r="BC12" s="41">
        <f t="shared" si="0"/>
        <v>0</v>
      </c>
      <c r="BD12" s="41">
        <f t="shared" si="0"/>
        <v>0</v>
      </c>
      <c r="BE12" s="41">
        <f t="shared" si="0"/>
        <v>0</v>
      </c>
      <c r="BF12" s="41">
        <f t="shared" si="0"/>
        <v>0</v>
      </c>
      <c r="BG12" s="41">
        <f t="shared" si="0"/>
        <v>0</v>
      </c>
      <c r="BH12" s="42">
        <f t="shared" ref="BH12:BH18" si="1">SUM(AZ12:BG12)</f>
        <v>0</v>
      </c>
    </row>
    <row r="13" spans="11:60" ht="12" customHeight="1">
      <c r="K13" s="35" t="str">
        <f>Senior_Label</f>
        <v>Senior management</v>
      </c>
      <c r="L13" s="36">
        <f>Data1!M14</f>
        <v>0</v>
      </c>
      <c r="M13" s="36">
        <f>Data1!N14</f>
        <v>0</v>
      </c>
      <c r="N13" s="36">
        <f>Data1!O14</f>
        <v>0</v>
      </c>
      <c r="O13" s="36">
        <f>Data1!P14</f>
        <v>0</v>
      </c>
      <c r="P13" s="36">
        <f>Data1!Q14</f>
        <v>0</v>
      </c>
      <c r="Q13" s="36">
        <f>Data1!R14</f>
        <v>0</v>
      </c>
      <c r="R13" s="36">
        <f>Data1!S14</f>
        <v>0</v>
      </c>
      <c r="S13" s="36">
        <f>Data1!T14</f>
        <v>0</v>
      </c>
      <c r="T13" s="36">
        <f>Data1!U14</f>
        <v>0</v>
      </c>
      <c r="U13" s="36">
        <f>Data1!V14</f>
        <v>0</v>
      </c>
      <c r="V13" s="37">
        <f t="shared" ref="V13:V18" si="2">SUM(L13:U13)</f>
        <v>0</v>
      </c>
      <c r="W13" s="32"/>
      <c r="X13" s="32"/>
      <c r="Y13" s="40" t="str">
        <f>Top_Label</f>
        <v>Top management</v>
      </c>
      <c r="Z13" s="45">
        <f>IFERROR(L12/$V12,0)</f>
        <v>0</v>
      </c>
      <c r="AA13" s="45">
        <f t="shared" ref="AA13:AI13" si="3">IFERROR(M12/$V12,0)</f>
        <v>0</v>
      </c>
      <c r="AB13" s="45">
        <f t="shared" si="3"/>
        <v>0</v>
      </c>
      <c r="AC13" s="45">
        <f t="shared" si="3"/>
        <v>0</v>
      </c>
      <c r="AD13" s="45">
        <f t="shared" si="3"/>
        <v>0</v>
      </c>
      <c r="AE13" s="45">
        <f t="shared" si="3"/>
        <v>0</v>
      </c>
      <c r="AF13" s="45">
        <f t="shared" si="3"/>
        <v>0</v>
      </c>
      <c r="AG13" s="45">
        <f t="shared" si="3"/>
        <v>0</v>
      </c>
      <c r="AH13" s="45">
        <f t="shared" si="3"/>
        <v>0</v>
      </c>
      <c r="AI13" s="45">
        <f t="shared" si="3"/>
        <v>0</v>
      </c>
      <c r="AJ13" s="32"/>
      <c r="AK13" s="32"/>
      <c r="AL13" s="40" t="str">
        <f>Top_Label</f>
        <v>Top management</v>
      </c>
      <c r="AM13" s="48" t="str">
        <f>IF(Z13&gt;AM$12,"Over",IF(Z13=AM$12,"Same","Under"))</f>
        <v>Under</v>
      </c>
      <c r="AN13" s="48" t="str">
        <f>IF(AA13&gt;AN$12,"Over",IF(AA13=AN$12,"Same","Under"))</f>
        <v>Under</v>
      </c>
      <c r="AO13" s="48" t="str">
        <f t="shared" ref="AO13:AV13" si="4">IF(AB13&gt;AO$12,"Over",IF(AB13=AO$12,"Same","Under"))</f>
        <v>Under</v>
      </c>
      <c r="AP13" s="48" t="str">
        <f t="shared" si="4"/>
        <v>Under</v>
      </c>
      <c r="AQ13" s="48" t="str">
        <f t="shared" si="4"/>
        <v>Under</v>
      </c>
      <c r="AR13" s="48" t="str">
        <f t="shared" si="4"/>
        <v>Under</v>
      </c>
      <c r="AS13" s="48" t="str">
        <f t="shared" si="4"/>
        <v>Under</v>
      </c>
      <c r="AT13" s="48" t="str">
        <f t="shared" si="4"/>
        <v>Under</v>
      </c>
      <c r="AU13" s="48" t="str">
        <f t="shared" si="4"/>
        <v>Same</v>
      </c>
      <c r="AV13" s="48" t="str">
        <f t="shared" si="4"/>
        <v>Same</v>
      </c>
      <c r="AY13" s="43" t="str">
        <f>Senior_Label</f>
        <v>Senior management</v>
      </c>
      <c r="AZ13" s="41">
        <f t="shared" ref="AZ13:AZ17" si="5">L13</f>
        <v>0</v>
      </c>
      <c r="BA13" s="41">
        <f t="shared" ref="BA13:BA17" si="6">M13</f>
        <v>0</v>
      </c>
      <c r="BB13" s="41">
        <f t="shared" ref="BB13:BB17" si="7">N13</f>
        <v>0</v>
      </c>
      <c r="BC13" s="41">
        <f t="shared" ref="BC13:BC17" si="8">O13</f>
        <v>0</v>
      </c>
      <c r="BD13" s="41">
        <f t="shared" ref="BD13:BD17" si="9">P13</f>
        <v>0</v>
      </c>
      <c r="BE13" s="41">
        <f t="shared" ref="BE13:BE17" si="10">Q13</f>
        <v>0</v>
      </c>
      <c r="BF13" s="41">
        <f t="shared" ref="BF13:BF17" si="11">R13</f>
        <v>0</v>
      </c>
      <c r="BG13" s="41">
        <f t="shared" ref="BG13:BG17" si="12">S13</f>
        <v>0</v>
      </c>
      <c r="BH13" s="42">
        <f t="shared" si="1"/>
        <v>0</v>
      </c>
    </row>
    <row r="14" spans="11:60" ht="12" customHeight="1">
      <c r="K14" s="35" t="str">
        <f>Prof_Label</f>
        <v>Professionally qualified</v>
      </c>
      <c r="L14" s="36">
        <f>Data1!M15</f>
        <v>0</v>
      </c>
      <c r="M14" s="36">
        <f>Data1!N15</f>
        <v>0</v>
      </c>
      <c r="N14" s="36">
        <f>Data1!O15</f>
        <v>0</v>
      </c>
      <c r="O14" s="36">
        <f>Data1!P15</f>
        <v>0</v>
      </c>
      <c r="P14" s="36">
        <f>Data1!Q15</f>
        <v>0</v>
      </c>
      <c r="Q14" s="36">
        <f>Data1!R15</f>
        <v>0</v>
      </c>
      <c r="R14" s="36">
        <f>Data1!S15</f>
        <v>0</v>
      </c>
      <c r="S14" s="36">
        <f>Data1!T15</f>
        <v>0</v>
      </c>
      <c r="T14" s="36">
        <f>Data1!U15</f>
        <v>0</v>
      </c>
      <c r="U14" s="36">
        <f>Data1!V15</f>
        <v>0</v>
      </c>
      <c r="V14" s="37">
        <f t="shared" si="2"/>
        <v>0</v>
      </c>
      <c r="W14" s="32"/>
      <c r="X14" s="32"/>
      <c r="Y14" s="40" t="str">
        <f>Senior_Label</f>
        <v>Senior management</v>
      </c>
      <c r="Z14" s="45">
        <f t="shared" ref="Z14:Z18" si="13">IFERROR(L13/$V13,0)</f>
        <v>0</v>
      </c>
      <c r="AA14" s="45">
        <f t="shared" ref="AA14:AA19" si="14">IFERROR(M13/$V13,0)</f>
        <v>0</v>
      </c>
      <c r="AB14" s="45">
        <f t="shared" ref="AB14:AB19" si="15">IFERROR(N13/$V13,0)</f>
        <v>0</v>
      </c>
      <c r="AC14" s="45">
        <f t="shared" ref="AC14:AC19" si="16">IFERROR(O13/$V13,0)</f>
        <v>0</v>
      </c>
      <c r="AD14" s="45">
        <f t="shared" ref="AD14:AD19" si="17">IFERROR(P13/$V13,0)</f>
        <v>0</v>
      </c>
      <c r="AE14" s="45">
        <f t="shared" ref="AE14:AE19" si="18">IFERROR(Q13/$V13,0)</f>
        <v>0</v>
      </c>
      <c r="AF14" s="45">
        <f t="shared" ref="AF14:AF19" si="19">IFERROR(R13/$V13,0)</f>
        <v>0</v>
      </c>
      <c r="AG14" s="45">
        <f t="shared" ref="AG14:AG19" si="20">IFERROR(S13/$V13,0)</f>
        <v>0</v>
      </c>
      <c r="AH14" s="45">
        <f t="shared" ref="AH14:AH19" si="21">IFERROR(T13/$V13,0)</f>
        <v>0</v>
      </c>
      <c r="AI14" s="45">
        <f t="shared" ref="AI14:AI19" si="22">IFERROR(U13/$V13,0)</f>
        <v>0</v>
      </c>
      <c r="AJ14" s="32"/>
      <c r="AK14" s="32"/>
      <c r="AL14" s="40" t="str">
        <f>Senior_Label</f>
        <v>Senior management</v>
      </c>
      <c r="AM14" s="48" t="str">
        <f t="shared" ref="AM14:AM18" si="23">IF(Z14&gt;AM$12,"Over",IF(Z14=AM$12,"Same","Under"))</f>
        <v>Under</v>
      </c>
      <c r="AN14" s="48" t="str">
        <f t="shared" ref="AN14:AN18" si="24">IF(AA14&gt;AN$12,"Over",IF(AA14=AN$12,"Same","Under"))</f>
        <v>Under</v>
      </c>
      <c r="AO14" s="48" t="str">
        <f t="shared" ref="AO14:AO18" si="25">IF(AB14&gt;AO$12,"Over",IF(AB14=AO$12,"Same","Under"))</f>
        <v>Under</v>
      </c>
      <c r="AP14" s="48" t="str">
        <f t="shared" ref="AP14:AP18" si="26">IF(AC14&gt;AP$12,"Over",IF(AC14=AP$12,"Same","Under"))</f>
        <v>Under</v>
      </c>
      <c r="AQ14" s="48" t="str">
        <f t="shared" ref="AQ14:AQ18" si="27">IF(AD14&gt;AQ$12,"Over",IF(AD14=AQ$12,"Same","Under"))</f>
        <v>Under</v>
      </c>
      <c r="AR14" s="48" t="str">
        <f t="shared" ref="AR14:AR18" si="28">IF(AE14&gt;AR$12,"Over",IF(AE14=AR$12,"Same","Under"))</f>
        <v>Under</v>
      </c>
      <c r="AS14" s="48" t="str">
        <f t="shared" ref="AS14:AS18" si="29">IF(AF14&gt;AS$12,"Over",IF(AF14=AS$12,"Same","Under"))</f>
        <v>Under</v>
      </c>
      <c r="AT14" s="48" t="str">
        <f t="shared" ref="AT14:AT18" si="30">IF(AG14&gt;AT$12,"Over",IF(AG14=AT$12,"Same","Under"))</f>
        <v>Under</v>
      </c>
      <c r="AU14" s="48" t="str">
        <f t="shared" ref="AU14:AU18" si="31">IF(AH14&gt;AU$12,"Over",IF(AH14=AU$12,"Same","Under"))</f>
        <v>Same</v>
      </c>
      <c r="AV14" s="48" t="str">
        <f t="shared" ref="AV14:AV18" si="32">IF(AI14&gt;AV$12,"Over",IF(AI14=AV$12,"Same","Under"))</f>
        <v>Same</v>
      </c>
      <c r="AY14" s="43" t="str">
        <f>Prof_Label</f>
        <v>Professionally qualified</v>
      </c>
      <c r="AZ14" s="41">
        <f t="shared" si="5"/>
        <v>0</v>
      </c>
      <c r="BA14" s="41">
        <f t="shared" si="6"/>
        <v>0</v>
      </c>
      <c r="BB14" s="41">
        <f t="shared" si="7"/>
        <v>0</v>
      </c>
      <c r="BC14" s="41">
        <f t="shared" si="8"/>
        <v>0</v>
      </c>
      <c r="BD14" s="41">
        <f t="shared" si="9"/>
        <v>0</v>
      </c>
      <c r="BE14" s="41">
        <f t="shared" si="10"/>
        <v>0</v>
      </c>
      <c r="BF14" s="41">
        <f t="shared" si="11"/>
        <v>0</v>
      </c>
      <c r="BG14" s="41">
        <f t="shared" si="12"/>
        <v>0</v>
      </c>
      <c r="BH14" s="42">
        <f t="shared" si="1"/>
        <v>0</v>
      </c>
    </row>
    <row r="15" spans="11:60" ht="11.7" customHeight="1">
      <c r="K15" s="35" t="str">
        <f>Skilled_Label</f>
        <v>Skilled technical</v>
      </c>
      <c r="L15" s="36">
        <f>Data1!M16</f>
        <v>0</v>
      </c>
      <c r="M15" s="36">
        <f>Data1!N16</f>
        <v>0</v>
      </c>
      <c r="N15" s="36">
        <f>Data1!O16</f>
        <v>0</v>
      </c>
      <c r="O15" s="36">
        <f>Data1!P16</f>
        <v>0</v>
      </c>
      <c r="P15" s="36">
        <f>Data1!Q16</f>
        <v>0</v>
      </c>
      <c r="Q15" s="36">
        <f>Data1!R16</f>
        <v>0</v>
      </c>
      <c r="R15" s="36">
        <f>Data1!S16</f>
        <v>0</v>
      </c>
      <c r="S15" s="36">
        <f>Data1!T16</f>
        <v>0</v>
      </c>
      <c r="T15" s="36">
        <f>Data1!U16</f>
        <v>0</v>
      </c>
      <c r="U15" s="36">
        <f>Data1!V16</f>
        <v>0</v>
      </c>
      <c r="V15" s="37">
        <f t="shared" si="2"/>
        <v>0</v>
      </c>
      <c r="W15" s="32"/>
      <c r="X15" s="32"/>
      <c r="Y15" s="40" t="str">
        <f>Prof_Label</f>
        <v>Professionally qualified</v>
      </c>
      <c r="Z15" s="45">
        <f t="shared" si="13"/>
        <v>0</v>
      </c>
      <c r="AA15" s="45">
        <f t="shared" si="14"/>
        <v>0</v>
      </c>
      <c r="AB15" s="45">
        <f t="shared" si="15"/>
        <v>0</v>
      </c>
      <c r="AC15" s="45">
        <f t="shared" si="16"/>
        <v>0</v>
      </c>
      <c r="AD15" s="45">
        <f t="shared" si="17"/>
        <v>0</v>
      </c>
      <c r="AE15" s="45">
        <f t="shared" si="18"/>
        <v>0</v>
      </c>
      <c r="AF15" s="45">
        <f t="shared" si="19"/>
        <v>0</v>
      </c>
      <c r="AG15" s="45">
        <f t="shared" si="20"/>
        <v>0</v>
      </c>
      <c r="AH15" s="45">
        <f t="shared" si="21"/>
        <v>0</v>
      </c>
      <c r="AI15" s="45">
        <f t="shared" si="22"/>
        <v>0</v>
      </c>
      <c r="AJ15" s="32"/>
      <c r="AK15" s="32"/>
      <c r="AL15" s="40" t="str">
        <f>Prof_Label</f>
        <v>Professionally qualified</v>
      </c>
      <c r="AM15" s="48" t="str">
        <f t="shared" si="23"/>
        <v>Under</v>
      </c>
      <c r="AN15" s="48" t="str">
        <f t="shared" si="24"/>
        <v>Under</v>
      </c>
      <c r="AO15" s="48" t="str">
        <f t="shared" si="25"/>
        <v>Under</v>
      </c>
      <c r="AP15" s="48" t="str">
        <f t="shared" si="26"/>
        <v>Under</v>
      </c>
      <c r="AQ15" s="48" t="str">
        <f t="shared" si="27"/>
        <v>Under</v>
      </c>
      <c r="AR15" s="48" t="str">
        <f t="shared" si="28"/>
        <v>Under</v>
      </c>
      <c r="AS15" s="48" t="str">
        <f t="shared" si="29"/>
        <v>Under</v>
      </c>
      <c r="AT15" s="48" t="str">
        <f t="shared" si="30"/>
        <v>Under</v>
      </c>
      <c r="AU15" s="48" t="str">
        <f t="shared" si="31"/>
        <v>Same</v>
      </c>
      <c r="AV15" s="48" t="str">
        <f t="shared" si="32"/>
        <v>Same</v>
      </c>
      <c r="AY15" s="43" t="str">
        <f>Skilled_Label</f>
        <v>Skilled technical</v>
      </c>
      <c r="AZ15" s="41">
        <f t="shared" si="5"/>
        <v>0</v>
      </c>
      <c r="BA15" s="41">
        <f t="shared" si="6"/>
        <v>0</v>
      </c>
      <c r="BB15" s="41">
        <f t="shared" si="7"/>
        <v>0</v>
      </c>
      <c r="BC15" s="41">
        <f t="shared" si="8"/>
        <v>0</v>
      </c>
      <c r="BD15" s="41">
        <f t="shared" si="9"/>
        <v>0</v>
      </c>
      <c r="BE15" s="41">
        <f t="shared" si="10"/>
        <v>0</v>
      </c>
      <c r="BF15" s="41">
        <f t="shared" si="11"/>
        <v>0</v>
      </c>
      <c r="BG15" s="41">
        <f t="shared" si="12"/>
        <v>0</v>
      </c>
      <c r="BH15" s="42">
        <f t="shared" si="1"/>
        <v>0</v>
      </c>
    </row>
    <row r="16" spans="11:60" ht="19.95" customHeight="1">
      <c r="K16" s="35" t="str">
        <f>Semi_Label</f>
        <v>Semi-skilled</v>
      </c>
      <c r="L16" s="36">
        <f>Data1!M17</f>
        <v>0</v>
      </c>
      <c r="M16" s="36">
        <f>Data1!N17</f>
        <v>0</v>
      </c>
      <c r="N16" s="36">
        <f>Data1!O17</f>
        <v>0</v>
      </c>
      <c r="O16" s="36">
        <f>Data1!P17</f>
        <v>0</v>
      </c>
      <c r="P16" s="36">
        <f>Data1!Q17</f>
        <v>0</v>
      </c>
      <c r="Q16" s="36">
        <f>Data1!R17</f>
        <v>0</v>
      </c>
      <c r="R16" s="36">
        <f>Data1!S17</f>
        <v>0</v>
      </c>
      <c r="S16" s="36">
        <f>Data1!T17</f>
        <v>0</v>
      </c>
      <c r="T16" s="36">
        <f>Data1!U17</f>
        <v>0</v>
      </c>
      <c r="U16" s="36">
        <f>Data1!V17</f>
        <v>0</v>
      </c>
      <c r="V16" s="37">
        <f t="shared" si="2"/>
        <v>0</v>
      </c>
      <c r="W16" s="32"/>
      <c r="X16" s="32"/>
      <c r="Y16" s="40" t="str">
        <f>Skilled_Label</f>
        <v>Skilled technical</v>
      </c>
      <c r="Z16" s="45">
        <f t="shared" si="13"/>
        <v>0</v>
      </c>
      <c r="AA16" s="45">
        <f t="shared" si="14"/>
        <v>0</v>
      </c>
      <c r="AB16" s="45">
        <f t="shared" si="15"/>
        <v>0</v>
      </c>
      <c r="AC16" s="45">
        <f t="shared" si="16"/>
        <v>0</v>
      </c>
      <c r="AD16" s="45">
        <f t="shared" si="17"/>
        <v>0</v>
      </c>
      <c r="AE16" s="45">
        <f t="shared" si="18"/>
        <v>0</v>
      </c>
      <c r="AF16" s="45">
        <f t="shared" si="19"/>
        <v>0</v>
      </c>
      <c r="AG16" s="45">
        <f t="shared" si="20"/>
        <v>0</v>
      </c>
      <c r="AH16" s="45">
        <f t="shared" si="21"/>
        <v>0</v>
      </c>
      <c r="AI16" s="45">
        <f t="shared" si="22"/>
        <v>0</v>
      </c>
      <c r="AJ16" s="32"/>
      <c r="AK16" s="32"/>
      <c r="AL16" s="40" t="str">
        <f>Skilled_Label</f>
        <v>Skilled technical</v>
      </c>
      <c r="AM16" s="48" t="str">
        <f t="shared" si="23"/>
        <v>Under</v>
      </c>
      <c r="AN16" s="48" t="str">
        <f t="shared" si="24"/>
        <v>Under</v>
      </c>
      <c r="AO16" s="48" t="str">
        <f t="shared" si="25"/>
        <v>Under</v>
      </c>
      <c r="AP16" s="48" t="str">
        <f t="shared" si="26"/>
        <v>Under</v>
      </c>
      <c r="AQ16" s="48" t="str">
        <f t="shared" si="27"/>
        <v>Under</v>
      </c>
      <c r="AR16" s="48" t="str">
        <f t="shared" si="28"/>
        <v>Under</v>
      </c>
      <c r="AS16" s="48" t="str">
        <f t="shared" si="29"/>
        <v>Under</v>
      </c>
      <c r="AT16" s="48" t="str">
        <f t="shared" si="30"/>
        <v>Under</v>
      </c>
      <c r="AU16" s="48" t="str">
        <f t="shared" si="31"/>
        <v>Same</v>
      </c>
      <c r="AV16" s="48" t="str">
        <f t="shared" si="32"/>
        <v>Same</v>
      </c>
      <c r="AY16" s="43" t="str">
        <f>Semi_Label</f>
        <v>Semi-skilled</v>
      </c>
      <c r="AZ16" s="41">
        <f t="shared" si="5"/>
        <v>0</v>
      </c>
      <c r="BA16" s="41">
        <f t="shared" si="6"/>
        <v>0</v>
      </c>
      <c r="BB16" s="41">
        <f t="shared" si="7"/>
        <v>0</v>
      </c>
      <c r="BC16" s="41">
        <f t="shared" si="8"/>
        <v>0</v>
      </c>
      <c r="BD16" s="41">
        <f t="shared" si="9"/>
        <v>0</v>
      </c>
      <c r="BE16" s="41">
        <f t="shared" si="10"/>
        <v>0</v>
      </c>
      <c r="BF16" s="41">
        <f t="shared" si="11"/>
        <v>0</v>
      </c>
      <c r="BG16" s="41">
        <f t="shared" si="12"/>
        <v>0</v>
      </c>
      <c r="BH16" s="42">
        <f t="shared" si="1"/>
        <v>0</v>
      </c>
    </row>
    <row r="17" spans="11:99" ht="12" customHeight="1">
      <c r="K17" s="35" t="str">
        <f>Unskilled_Label</f>
        <v>Unskilled</v>
      </c>
      <c r="L17" s="36">
        <f>Data1!M18</f>
        <v>0</v>
      </c>
      <c r="M17" s="36">
        <f>Data1!N18</f>
        <v>0</v>
      </c>
      <c r="N17" s="36">
        <f>Data1!O18</f>
        <v>0</v>
      </c>
      <c r="O17" s="36">
        <f>Data1!P18</f>
        <v>0</v>
      </c>
      <c r="P17" s="36">
        <f>Data1!Q18</f>
        <v>0</v>
      </c>
      <c r="Q17" s="36">
        <f>Data1!R18</f>
        <v>0</v>
      </c>
      <c r="R17" s="36">
        <f>Data1!S18</f>
        <v>0</v>
      </c>
      <c r="S17" s="36">
        <f>Data1!T18</f>
        <v>0</v>
      </c>
      <c r="T17" s="36">
        <f>Data1!U18</f>
        <v>0</v>
      </c>
      <c r="U17" s="36">
        <f>Data1!V18</f>
        <v>0</v>
      </c>
      <c r="V17" s="37">
        <f t="shared" si="2"/>
        <v>0</v>
      </c>
      <c r="W17" s="32"/>
      <c r="X17" s="32"/>
      <c r="Y17" s="40" t="str">
        <f>Semi_Label</f>
        <v>Semi-skilled</v>
      </c>
      <c r="Z17" s="45">
        <f t="shared" si="13"/>
        <v>0</v>
      </c>
      <c r="AA17" s="45">
        <f t="shared" si="14"/>
        <v>0</v>
      </c>
      <c r="AB17" s="45">
        <f t="shared" si="15"/>
        <v>0</v>
      </c>
      <c r="AC17" s="45">
        <f t="shared" si="16"/>
        <v>0</v>
      </c>
      <c r="AD17" s="45">
        <f t="shared" si="17"/>
        <v>0</v>
      </c>
      <c r="AE17" s="45">
        <f t="shared" si="18"/>
        <v>0</v>
      </c>
      <c r="AF17" s="45">
        <f t="shared" si="19"/>
        <v>0</v>
      </c>
      <c r="AG17" s="45">
        <f t="shared" si="20"/>
        <v>0</v>
      </c>
      <c r="AH17" s="45">
        <f t="shared" si="21"/>
        <v>0</v>
      </c>
      <c r="AI17" s="45">
        <f t="shared" si="22"/>
        <v>0</v>
      </c>
      <c r="AJ17" s="32"/>
      <c r="AK17" s="32"/>
      <c r="AL17" s="40" t="str">
        <f>Semi_Label</f>
        <v>Semi-skilled</v>
      </c>
      <c r="AM17" s="48" t="str">
        <f t="shared" si="23"/>
        <v>Under</v>
      </c>
      <c r="AN17" s="48" t="str">
        <f t="shared" si="24"/>
        <v>Under</v>
      </c>
      <c r="AO17" s="48" t="str">
        <f t="shared" si="25"/>
        <v>Under</v>
      </c>
      <c r="AP17" s="48" t="str">
        <f t="shared" si="26"/>
        <v>Under</v>
      </c>
      <c r="AQ17" s="48" t="str">
        <f t="shared" si="27"/>
        <v>Under</v>
      </c>
      <c r="AR17" s="48" t="str">
        <f t="shared" si="28"/>
        <v>Under</v>
      </c>
      <c r="AS17" s="48" t="str">
        <f t="shared" si="29"/>
        <v>Under</v>
      </c>
      <c r="AT17" s="48" t="str">
        <f t="shared" si="30"/>
        <v>Under</v>
      </c>
      <c r="AU17" s="48" t="str">
        <f t="shared" si="31"/>
        <v>Same</v>
      </c>
      <c r="AV17" s="48" t="str">
        <f t="shared" si="32"/>
        <v>Same</v>
      </c>
      <c r="AY17" s="43" t="str">
        <f>Unskilled_Label</f>
        <v>Unskilled</v>
      </c>
      <c r="AZ17" s="41">
        <f t="shared" si="5"/>
        <v>0</v>
      </c>
      <c r="BA17" s="41">
        <f t="shared" si="6"/>
        <v>0</v>
      </c>
      <c r="BB17" s="41">
        <f t="shared" si="7"/>
        <v>0</v>
      </c>
      <c r="BC17" s="41">
        <f t="shared" si="8"/>
        <v>0</v>
      </c>
      <c r="BD17" s="41">
        <f t="shared" si="9"/>
        <v>0</v>
      </c>
      <c r="BE17" s="41">
        <f t="shared" si="10"/>
        <v>0</v>
      </c>
      <c r="BF17" s="41">
        <f t="shared" si="11"/>
        <v>0</v>
      </c>
      <c r="BG17" s="41">
        <f t="shared" si="12"/>
        <v>0</v>
      </c>
      <c r="BH17" s="42">
        <f t="shared" si="1"/>
        <v>0</v>
      </c>
    </row>
    <row r="18" spans="11:99" ht="12" customHeight="1">
      <c r="K18" s="95" t="s">
        <v>22</v>
      </c>
      <c r="L18" s="96">
        <f>SUM(L12:L17)</f>
        <v>0</v>
      </c>
      <c r="M18" s="97">
        <f t="shared" ref="M18:U18" si="33">SUM(M12:M17)</f>
        <v>0</v>
      </c>
      <c r="N18" s="97">
        <f t="shared" si="33"/>
        <v>0</v>
      </c>
      <c r="O18" s="97">
        <f t="shared" si="33"/>
        <v>0</v>
      </c>
      <c r="P18" s="97">
        <f t="shared" si="33"/>
        <v>0</v>
      </c>
      <c r="Q18" s="97">
        <f t="shared" si="33"/>
        <v>0</v>
      </c>
      <c r="R18" s="97">
        <f t="shared" si="33"/>
        <v>0</v>
      </c>
      <c r="S18" s="97">
        <f t="shared" si="33"/>
        <v>0</v>
      </c>
      <c r="T18" s="97">
        <f t="shared" si="33"/>
        <v>0</v>
      </c>
      <c r="U18" s="97">
        <f t="shared" si="33"/>
        <v>0</v>
      </c>
      <c r="V18" s="98">
        <f t="shared" si="2"/>
        <v>0</v>
      </c>
      <c r="W18" s="32"/>
      <c r="X18" s="32"/>
      <c r="Y18" s="40" t="str">
        <f>Unskilled_Label</f>
        <v>Unskilled</v>
      </c>
      <c r="Z18" s="45">
        <f t="shared" si="13"/>
        <v>0</v>
      </c>
      <c r="AA18" s="45">
        <f t="shared" si="14"/>
        <v>0</v>
      </c>
      <c r="AB18" s="45">
        <f t="shared" si="15"/>
        <v>0</v>
      </c>
      <c r="AC18" s="45">
        <f t="shared" si="16"/>
        <v>0</v>
      </c>
      <c r="AD18" s="45">
        <f t="shared" si="17"/>
        <v>0</v>
      </c>
      <c r="AE18" s="45">
        <f t="shared" si="18"/>
        <v>0</v>
      </c>
      <c r="AF18" s="45">
        <f t="shared" si="19"/>
        <v>0</v>
      </c>
      <c r="AG18" s="45">
        <f t="shared" si="20"/>
        <v>0</v>
      </c>
      <c r="AH18" s="45">
        <f t="shared" si="21"/>
        <v>0</v>
      </c>
      <c r="AI18" s="45">
        <f t="shared" si="22"/>
        <v>0</v>
      </c>
      <c r="AJ18" s="32"/>
      <c r="AK18" s="32"/>
      <c r="AL18" s="40" t="str">
        <f>Unskilled_Label</f>
        <v>Unskilled</v>
      </c>
      <c r="AM18" s="48" t="str">
        <f t="shared" si="23"/>
        <v>Under</v>
      </c>
      <c r="AN18" s="48" t="str">
        <f t="shared" si="24"/>
        <v>Under</v>
      </c>
      <c r="AO18" s="48" t="str">
        <f t="shared" si="25"/>
        <v>Under</v>
      </c>
      <c r="AP18" s="48" t="str">
        <f t="shared" si="26"/>
        <v>Under</v>
      </c>
      <c r="AQ18" s="48" t="str">
        <f t="shared" si="27"/>
        <v>Under</v>
      </c>
      <c r="AR18" s="48" t="str">
        <f t="shared" si="28"/>
        <v>Under</v>
      </c>
      <c r="AS18" s="48" t="str">
        <f t="shared" si="29"/>
        <v>Under</v>
      </c>
      <c r="AT18" s="48" t="str">
        <f t="shared" si="30"/>
        <v>Under</v>
      </c>
      <c r="AU18" s="48" t="str">
        <f t="shared" si="31"/>
        <v>Same</v>
      </c>
      <c r="AV18" s="48" t="str">
        <f t="shared" si="32"/>
        <v>Same</v>
      </c>
      <c r="AY18" s="105" t="s">
        <v>22</v>
      </c>
      <c r="AZ18" s="106">
        <f>SUM(AZ12:AZ17)</f>
        <v>0</v>
      </c>
      <c r="BA18" s="106">
        <f t="shared" ref="BA18:BG18" si="34">SUM(BA12:BA17)</f>
        <v>0</v>
      </c>
      <c r="BB18" s="106">
        <f t="shared" si="34"/>
        <v>0</v>
      </c>
      <c r="BC18" s="106">
        <f t="shared" si="34"/>
        <v>0</v>
      </c>
      <c r="BD18" s="106">
        <f t="shared" si="34"/>
        <v>0</v>
      </c>
      <c r="BE18" s="106">
        <f t="shared" si="34"/>
        <v>0</v>
      </c>
      <c r="BF18" s="106">
        <f t="shared" si="34"/>
        <v>0</v>
      </c>
      <c r="BG18" s="106">
        <f t="shared" si="34"/>
        <v>0</v>
      </c>
      <c r="BH18" s="106">
        <f t="shared" si="1"/>
        <v>0</v>
      </c>
    </row>
    <row r="19" spans="11:99" ht="12" customHeight="1">
      <c r="K19" s="66"/>
      <c r="L19" s="91"/>
      <c r="M19" s="91"/>
      <c r="N19" s="91"/>
      <c r="O19" s="91"/>
      <c r="P19" s="91"/>
      <c r="Q19" s="91"/>
      <c r="R19" s="91"/>
      <c r="S19" s="91"/>
      <c r="T19" s="91"/>
      <c r="U19" s="91"/>
      <c r="V19" s="92"/>
      <c r="W19" s="32"/>
      <c r="X19" s="32"/>
      <c r="Y19" s="99" t="s">
        <v>22</v>
      </c>
      <c r="Z19" s="100">
        <f>IFERROR(L18/$V18,0)</f>
        <v>0</v>
      </c>
      <c r="AA19" s="100">
        <f t="shared" si="14"/>
        <v>0</v>
      </c>
      <c r="AB19" s="100">
        <f t="shared" si="15"/>
        <v>0</v>
      </c>
      <c r="AC19" s="100">
        <f t="shared" si="16"/>
        <v>0</v>
      </c>
      <c r="AD19" s="100">
        <f t="shared" si="17"/>
        <v>0</v>
      </c>
      <c r="AE19" s="100">
        <f t="shared" si="18"/>
        <v>0</v>
      </c>
      <c r="AF19" s="100">
        <f t="shared" si="19"/>
        <v>0</v>
      </c>
      <c r="AG19" s="100">
        <f t="shared" si="20"/>
        <v>0</v>
      </c>
      <c r="AH19" s="100">
        <f t="shared" si="21"/>
        <v>0</v>
      </c>
      <c r="AI19" s="100">
        <f t="shared" si="22"/>
        <v>0</v>
      </c>
      <c r="AJ19" s="32"/>
      <c r="AK19" s="32"/>
      <c r="AL19" s="99" t="s">
        <v>22</v>
      </c>
      <c r="AM19" s="101" t="str">
        <f t="shared" ref="AM19" si="35">IF(Z19&gt;AM$12,"Over",IF(Z19=AM$12,"Same","Under"))</f>
        <v>Under</v>
      </c>
      <c r="AN19" s="101" t="str">
        <f t="shared" ref="AN19" si="36">IF(AA19&gt;AN$12,"Over",IF(AA19=AN$12,"Same","Under"))</f>
        <v>Under</v>
      </c>
      <c r="AO19" s="101" t="str">
        <f t="shared" ref="AO19" si="37">IF(AB19&gt;AO$12,"Over",IF(AB19=AO$12,"Same","Under"))</f>
        <v>Under</v>
      </c>
      <c r="AP19" s="101" t="str">
        <f t="shared" ref="AP19" si="38">IF(AC19&gt;AP$12,"Over",IF(AC19=AP$12,"Same","Under"))</f>
        <v>Under</v>
      </c>
      <c r="AQ19" s="101" t="str">
        <f t="shared" ref="AQ19" si="39">IF(AD19&gt;AQ$12,"Over",IF(AD19=AQ$12,"Same","Under"))</f>
        <v>Under</v>
      </c>
      <c r="AR19" s="101" t="str">
        <f t="shared" ref="AR19" si="40">IF(AE19&gt;AR$12,"Over",IF(AE19=AR$12,"Same","Under"))</f>
        <v>Under</v>
      </c>
      <c r="AS19" s="101" t="str">
        <f t="shared" ref="AS19" si="41">IF(AF19&gt;AS$12,"Over",IF(AF19=AS$12,"Same","Under"))</f>
        <v>Under</v>
      </c>
      <c r="AT19" s="101" t="str">
        <f t="shared" ref="AT19" si="42">IF(AG19&gt;AT$12,"Over",IF(AG19=AT$12,"Same","Under"))</f>
        <v>Under</v>
      </c>
      <c r="AU19" s="101" t="str">
        <f t="shared" ref="AU19" si="43">IF(AH19&gt;AU$12,"Over",IF(AH19=AU$12,"Same","Under"))</f>
        <v>Same</v>
      </c>
      <c r="AV19" s="101" t="str">
        <f t="shared" ref="AV19" si="44">IF(AI19&gt;AV$12,"Over",IF(AI19=AV$12,"Same","Under"))</f>
        <v>Same</v>
      </c>
      <c r="AY19" s="85"/>
      <c r="AZ19" s="102"/>
      <c r="BA19" s="102"/>
      <c r="BB19" s="102"/>
      <c r="BC19" s="102"/>
      <c r="BD19" s="102"/>
      <c r="BE19" s="102"/>
      <c r="BF19" s="102"/>
      <c r="BG19" s="102"/>
      <c r="BH19" s="103"/>
    </row>
    <row r="20" spans="11:99" ht="12" customHeight="1">
      <c r="K20" s="93"/>
      <c r="L20" s="94"/>
      <c r="M20" s="94"/>
      <c r="N20" s="94"/>
      <c r="O20" s="94"/>
      <c r="P20" s="94"/>
      <c r="Q20" s="94"/>
      <c r="R20" s="94"/>
      <c r="S20" s="94"/>
      <c r="T20" s="94"/>
      <c r="U20" s="94"/>
      <c r="V20" s="92"/>
      <c r="W20" s="32"/>
      <c r="X20" s="32"/>
      <c r="Y20" s="69"/>
      <c r="Z20" s="67"/>
      <c r="AA20" s="67"/>
      <c r="AB20" s="67"/>
      <c r="AC20" s="67"/>
      <c r="AD20" s="67"/>
      <c r="AE20" s="67"/>
      <c r="AF20" s="67"/>
      <c r="AG20" s="67"/>
      <c r="AH20" s="67"/>
      <c r="AI20" s="67"/>
      <c r="AJ20" s="32"/>
      <c r="AK20" s="32"/>
      <c r="AL20" s="69"/>
      <c r="AM20" s="71"/>
      <c r="AN20" s="71"/>
      <c r="AO20" s="71"/>
      <c r="AP20" s="71"/>
      <c r="AQ20" s="71"/>
      <c r="AR20" s="71"/>
      <c r="AS20" s="71"/>
      <c r="AT20" s="71"/>
      <c r="AU20" s="71"/>
      <c r="AV20" s="71"/>
      <c r="AY20" s="104"/>
      <c r="AZ20" s="103"/>
      <c r="BA20" s="103"/>
      <c r="BB20" s="103"/>
      <c r="BC20" s="103"/>
      <c r="BD20" s="103"/>
      <c r="BE20" s="103"/>
      <c r="BF20" s="103"/>
      <c r="BG20" s="103"/>
      <c r="BH20" s="103"/>
    </row>
    <row r="21" spans="11:99">
      <c r="K21" s="32"/>
      <c r="L21" s="32"/>
      <c r="M21" s="32"/>
      <c r="N21" s="32"/>
      <c r="O21" s="32"/>
      <c r="P21" s="32"/>
      <c r="Q21" s="32"/>
      <c r="R21" s="32"/>
      <c r="S21" s="32"/>
      <c r="T21" s="32"/>
      <c r="U21" s="32"/>
      <c r="V21" s="32"/>
      <c r="W21" s="32"/>
      <c r="X21" s="32"/>
      <c r="Y21" s="33"/>
      <c r="Z21" s="68"/>
      <c r="AA21" s="68"/>
      <c r="AB21" s="68"/>
      <c r="AC21" s="68"/>
      <c r="AD21" s="68"/>
      <c r="AE21" s="68"/>
      <c r="AF21" s="68"/>
      <c r="AG21" s="68"/>
      <c r="AH21" s="68"/>
      <c r="AI21" s="68"/>
      <c r="AJ21" s="32"/>
      <c r="AK21" s="32"/>
      <c r="AL21" s="33"/>
      <c r="AM21" s="71"/>
      <c r="AN21" s="71"/>
      <c r="AO21" s="71"/>
      <c r="AP21" s="71"/>
      <c r="AQ21" s="71"/>
      <c r="AR21" s="71"/>
      <c r="AS21" s="71"/>
      <c r="AT21" s="71"/>
      <c r="AU21" s="71"/>
      <c r="AV21" s="71"/>
    </row>
    <row r="25" spans="11:99">
      <c r="AZ25" s="131" t="s">
        <v>96</v>
      </c>
      <c r="BA25" s="131"/>
      <c r="BB25" s="131"/>
      <c r="BC25" s="131"/>
      <c r="BD25" s="131"/>
      <c r="BE25" s="131"/>
      <c r="BF25" s="131"/>
      <c r="BG25" s="131"/>
      <c r="BH25" s="131"/>
      <c r="BL25" s="131" t="s">
        <v>20</v>
      </c>
      <c r="BM25" s="131"/>
      <c r="BN25" s="131"/>
      <c r="BO25" s="131"/>
      <c r="BP25" s="131"/>
      <c r="BQ25" s="131"/>
      <c r="BR25" s="131"/>
      <c r="BS25" s="131"/>
      <c r="BT25" s="131"/>
      <c r="BX25" s="124" t="s">
        <v>97</v>
      </c>
      <c r="BY25" s="125"/>
      <c r="BZ25" s="125"/>
      <c r="CA25" s="125"/>
      <c r="CB25" s="125"/>
      <c r="CC25" s="125"/>
      <c r="CD25" s="125"/>
      <c r="CE25" s="126"/>
      <c r="CI25" s="124" t="s">
        <v>98</v>
      </c>
      <c r="CJ25" s="125"/>
      <c r="CK25" s="125"/>
      <c r="CL25" s="125"/>
      <c r="CM25" s="125"/>
      <c r="CN25" s="125"/>
      <c r="CO25" s="125"/>
      <c r="CP25" s="126"/>
    </row>
    <row r="26" spans="11:99">
      <c r="AY26" s="117" t="s">
        <v>21</v>
      </c>
      <c r="AZ26" s="127" t="s">
        <v>2</v>
      </c>
      <c r="BA26" s="127"/>
      <c r="BB26" s="127"/>
      <c r="BC26" s="127"/>
      <c r="BD26" s="128" t="s">
        <v>3</v>
      </c>
      <c r="BE26" s="128"/>
      <c r="BF26" s="128"/>
      <c r="BG26" s="128"/>
      <c r="BH26" s="132" t="s">
        <v>22</v>
      </c>
      <c r="BK26" s="117" t="s">
        <v>21</v>
      </c>
      <c r="BL26" s="127" t="s">
        <v>2</v>
      </c>
      <c r="BM26" s="127"/>
      <c r="BN26" s="127"/>
      <c r="BO26" s="127"/>
      <c r="BP26" s="128" t="s">
        <v>3</v>
      </c>
      <c r="BQ26" s="128"/>
      <c r="BR26" s="128"/>
      <c r="BS26" s="128"/>
      <c r="BT26" s="132" t="s">
        <v>22</v>
      </c>
      <c r="BW26" s="117" t="s">
        <v>21</v>
      </c>
      <c r="BX26" s="127" t="s">
        <v>2</v>
      </c>
      <c r="BY26" s="127"/>
      <c r="BZ26" s="127"/>
      <c r="CA26" s="127"/>
      <c r="CB26" s="128" t="s">
        <v>3</v>
      </c>
      <c r="CC26" s="128"/>
      <c r="CD26" s="128"/>
      <c r="CE26" s="128"/>
      <c r="CH26" s="117" t="s">
        <v>21</v>
      </c>
      <c r="CI26" s="127" t="s">
        <v>2</v>
      </c>
      <c r="CJ26" s="127"/>
      <c r="CK26" s="127"/>
      <c r="CL26" s="127"/>
      <c r="CM26" s="128" t="s">
        <v>3</v>
      </c>
      <c r="CN26" s="128"/>
      <c r="CO26" s="128"/>
      <c r="CP26" s="129"/>
      <c r="CQ26" s="130" t="s">
        <v>99</v>
      </c>
      <c r="CU26" s="60"/>
    </row>
    <row r="27" spans="11:99">
      <c r="AY27" s="117"/>
      <c r="AZ27" s="38" t="s">
        <v>6</v>
      </c>
      <c r="BA27" s="39" t="s">
        <v>7</v>
      </c>
      <c r="BB27" s="38" t="s">
        <v>8</v>
      </c>
      <c r="BC27" s="39" t="s">
        <v>9</v>
      </c>
      <c r="BD27" s="38" t="s">
        <v>6</v>
      </c>
      <c r="BE27" s="39" t="s">
        <v>7</v>
      </c>
      <c r="BF27" s="38" t="s">
        <v>8</v>
      </c>
      <c r="BG27" s="39" t="s">
        <v>9</v>
      </c>
      <c r="BH27" s="122"/>
      <c r="BK27" s="117"/>
      <c r="BL27" s="38" t="s">
        <v>6</v>
      </c>
      <c r="BM27" s="39" t="s">
        <v>7</v>
      </c>
      <c r="BN27" s="38" t="s">
        <v>8</v>
      </c>
      <c r="BO27" s="39" t="s">
        <v>9</v>
      </c>
      <c r="BP27" s="38" t="s">
        <v>6</v>
      </c>
      <c r="BQ27" s="39" t="s">
        <v>7</v>
      </c>
      <c r="BR27" s="38" t="s">
        <v>8</v>
      </c>
      <c r="BS27" s="39" t="s">
        <v>9</v>
      </c>
      <c r="BT27" s="122"/>
      <c r="BW27" s="117"/>
      <c r="BX27" s="38" t="s">
        <v>6</v>
      </c>
      <c r="BY27" s="39" t="s">
        <v>7</v>
      </c>
      <c r="BZ27" s="38" t="s">
        <v>8</v>
      </c>
      <c r="CA27" s="39" t="s">
        <v>9</v>
      </c>
      <c r="CB27" s="38" t="s">
        <v>6</v>
      </c>
      <c r="CC27" s="39" t="s">
        <v>7</v>
      </c>
      <c r="CD27" s="38" t="s">
        <v>8</v>
      </c>
      <c r="CE27" s="39" t="s">
        <v>9</v>
      </c>
      <c r="CH27" s="117"/>
      <c r="CI27" s="38" t="s">
        <v>6</v>
      </c>
      <c r="CJ27" s="39" t="s">
        <v>7</v>
      </c>
      <c r="CK27" s="38" t="s">
        <v>8</v>
      </c>
      <c r="CL27" s="39" t="s">
        <v>9</v>
      </c>
      <c r="CM27" s="38" t="s">
        <v>6</v>
      </c>
      <c r="CN27" s="39" t="s">
        <v>7</v>
      </c>
      <c r="CO27" s="38" t="s">
        <v>8</v>
      </c>
      <c r="CP27" s="75" t="s">
        <v>9</v>
      </c>
      <c r="CQ27" s="130"/>
      <c r="CT27" s="78" t="s">
        <v>21</v>
      </c>
      <c r="CU27" s="79" t="s">
        <v>99</v>
      </c>
    </row>
    <row r="28" spans="11:99">
      <c r="AY28" s="43" t="str">
        <f>Top_Label</f>
        <v>Top management</v>
      </c>
      <c r="AZ28" s="72">
        <f>IFERROR((AZ12/$BH12),0)</f>
        <v>0</v>
      </c>
      <c r="BA28" s="72">
        <f t="shared" ref="BA28:BG28" si="45">IFERROR((BA12/$BH12),0)</f>
        <v>0</v>
      </c>
      <c r="BB28" s="72">
        <f t="shared" si="45"/>
        <v>0</v>
      </c>
      <c r="BC28" s="72">
        <f t="shared" si="45"/>
        <v>0</v>
      </c>
      <c r="BD28" s="72">
        <f t="shared" si="45"/>
        <v>0</v>
      </c>
      <c r="BE28" s="72">
        <f t="shared" si="45"/>
        <v>0</v>
      </c>
      <c r="BF28" s="72">
        <f t="shared" si="45"/>
        <v>0</v>
      </c>
      <c r="BG28" s="72">
        <f t="shared" si="45"/>
        <v>0</v>
      </c>
      <c r="BH28" s="73">
        <f t="shared" ref="BH28:BH34" si="46">SUM(AZ28:BG28)</f>
        <v>0</v>
      </c>
      <c r="BK28" s="43" t="str">
        <f>Top_Label</f>
        <v>Top management</v>
      </c>
      <c r="BL28" s="72">
        <f>$Z$12</f>
        <v>0.44001450318615914</v>
      </c>
      <c r="BM28" s="72">
        <f>$AA$12</f>
        <v>4.6177001560615355E-2</v>
      </c>
      <c r="BN28" s="72">
        <f>$AB$12</f>
        <v>1.5106182474790262E-2</v>
      </c>
      <c r="BO28" s="72">
        <f>$AC$12</f>
        <v>4.1854788934673204E-2</v>
      </c>
      <c r="BP28" s="72">
        <f>$AD$12</f>
        <v>0.37277739363607759</v>
      </c>
      <c r="BQ28" s="72">
        <f>$AE$12</f>
        <v>4.0272558353591427E-2</v>
      </c>
      <c r="BR28" s="72">
        <f>$AF$12</f>
        <v>8.5463149968253837E-3</v>
      </c>
      <c r="BS28" s="72">
        <f>$AG$12</f>
        <v>3.5251256857267654E-2</v>
      </c>
      <c r="BT28" s="73">
        <f t="shared" ref="BT28:BT34" si="47">SUM(BL28:BS28)</f>
        <v>1</v>
      </c>
      <c r="BW28" s="43" t="str">
        <f>Top_Label</f>
        <v>Top management</v>
      </c>
      <c r="BX28" s="74">
        <f>ABS(AZ28-BL28)</f>
        <v>0.44001450318615914</v>
      </c>
      <c r="BY28" s="74">
        <f t="shared" ref="BY28:CE28" si="48">ABS(BA28-BM28)</f>
        <v>4.6177001560615355E-2</v>
      </c>
      <c r="BZ28" s="74">
        <f t="shared" si="48"/>
        <v>1.5106182474790262E-2</v>
      </c>
      <c r="CA28" s="74">
        <f t="shared" si="48"/>
        <v>4.1854788934673204E-2</v>
      </c>
      <c r="CB28" s="74">
        <f t="shared" si="48"/>
        <v>0.37277739363607759</v>
      </c>
      <c r="CC28" s="74">
        <f t="shared" si="48"/>
        <v>4.0272558353591427E-2</v>
      </c>
      <c r="CD28" s="74">
        <f t="shared" si="48"/>
        <v>8.5463149968253837E-3</v>
      </c>
      <c r="CE28" s="74">
        <f t="shared" si="48"/>
        <v>3.5251256857267654E-2</v>
      </c>
      <c r="CH28" s="43" t="str">
        <f>Top_Label</f>
        <v>Top management</v>
      </c>
      <c r="CI28" s="74" t="e">
        <f>IF($BH$12=0,#N/A,100-(100*BX28))</f>
        <v>#N/A</v>
      </c>
      <c r="CJ28" s="74" t="e">
        <f t="shared" ref="CJ28:CP28" si="49">IF($BH$12=0,#N/A,100-(100*BY28))</f>
        <v>#N/A</v>
      </c>
      <c r="CK28" s="74" t="e">
        <f t="shared" si="49"/>
        <v>#N/A</v>
      </c>
      <c r="CL28" s="74" t="e">
        <f t="shared" si="49"/>
        <v>#N/A</v>
      </c>
      <c r="CM28" s="74" t="e">
        <f t="shared" si="49"/>
        <v>#N/A</v>
      </c>
      <c r="CN28" s="74" t="e">
        <f t="shared" si="49"/>
        <v>#N/A</v>
      </c>
      <c r="CO28" s="74" t="e">
        <f t="shared" si="49"/>
        <v>#N/A</v>
      </c>
      <c r="CP28" s="74" t="e">
        <f t="shared" si="49"/>
        <v>#N/A</v>
      </c>
      <c r="CQ28" s="76" t="str">
        <f>IF($BH12=0,"",AVERAGE(CI28:CP28))</f>
        <v/>
      </c>
      <c r="CT28" s="80" t="str">
        <f>Top_Label</f>
        <v>Top management</v>
      </c>
      <c r="CU28" s="77" t="str">
        <f>_xlfn.IFNA($CQ$28,"")</f>
        <v/>
      </c>
    </row>
    <row r="29" spans="11:99">
      <c r="AY29" s="43" t="str">
        <f>Senior_Label</f>
        <v>Senior management</v>
      </c>
      <c r="AZ29" s="72">
        <f t="shared" ref="AZ29:BG29" si="50">IFERROR((AZ13/$BH13),0)</f>
        <v>0</v>
      </c>
      <c r="BA29" s="72">
        <f t="shared" si="50"/>
        <v>0</v>
      </c>
      <c r="BB29" s="72">
        <f t="shared" si="50"/>
        <v>0</v>
      </c>
      <c r="BC29" s="72">
        <f t="shared" si="50"/>
        <v>0</v>
      </c>
      <c r="BD29" s="72">
        <f t="shared" si="50"/>
        <v>0</v>
      </c>
      <c r="BE29" s="72">
        <f t="shared" si="50"/>
        <v>0</v>
      </c>
      <c r="BF29" s="72">
        <f t="shared" si="50"/>
        <v>0</v>
      </c>
      <c r="BG29" s="72">
        <f t="shared" si="50"/>
        <v>0</v>
      </c>
      <c r="BH29" s="73">
        <f t="shared" si="46"/>
        <v>0</v>
      </c>
      <c r="BK29" s="43" t="str">
        <f>Senior_Label</f>
        <v>Senior management</v>
      </c>
      <c r="BL29" s="72">
        <f t="shared" ref="BL29:BL34" si="51">$Z$12</f>
        <v>0.44001450318615914</v>
      </c>
      <c r="BM29" s="72">
        <f t="shared" ref="BM29:BM34" si="52">$AA$12</f>
        <v>4.6177001560615355E-2</v>
      </c>
      <c r="BN29" s="72">
        <f t="shared" ref="BN29:BN34" si="53">$AB$12</f>
        <v>1.5106182474790262E-2</v>
      </c>
      <c r="BO29" s="72">
        <f t="shared" ref="BO29:BO34" si="54">$AC$12</f>
        <v>4.1854788934673204E-2</v>
      </c>
      <c r="BP29" s="72">
        <f t="shared" ref="BP29:BP34" si="55">$AD$12</f>
        <v>0.37277739363607759</v>
      </c>
      <c r="BQ29" s="72">
        <f t="shared" ref="BQ29:BQ34" si="56">$AE$12</f>
        <v>4.0272558353591427E-2</v>
      </c>
      <c r="BR29" s="72">
        <f t="shared" ref="BR29:BR34" si="57">$AF$12</f>
        <v>8.5463149968253837E-3</v>
      </c>
      <c r="BS29" s="72">
        <f t="shared" ref="BS29:BS34" si="58">$AG$12</f>
        <v>3.5251256857267654E-2</v>
      </c>
      <c r="BT29" s="73">
        <f t="shared" si="47"/>
        <v>1</v>
      </c>
      <c r="BW29" s="43" t="str">
        <f>Senior_Label</f>
        <v>Senior management</v>
      </c>
      <c r="BX29" s="74">
        <f t="shared" ref="BX29:BX33" si="59">ABS(AZ29-BL29)</f>
        <v>0.44001450318615914</v>
      </c>
      <c r="BY29" s="74">
        <f t="shared" ref="BY29:BY33" si="60">ABS(BA29-BM29)</f>
        <v>4.6177001560615355E-2</v>
      </c>
      <c r="BZ29" s="74">
        <f t="shared" ref="BZ29:BZ33" si="61">ABS(BB29-BN29)</f>
        <v>1.5106182474790262E-2</v>
      </c>
      <c r="CA29" s="74">
        <f t="shared" ref="CA29:CA33" si="62">ABS(BC29-BO29)</f>
        <v>4.1854788934673204E-2</v>
      </c>
      <c r="CB29" s="74">
        <f t="shared" ref="CB29:CB33" si="63">ABS(BD29-BP29)</f>
        <v>0.37277739363607759</v>
      </c>
      <c r="CC29" s="74">
        <f t="shared" ref="CC29:CC33" si="64">ABS(BE29-BQ29)</f>
        <v>4.0272558353591427E-2</v>
      </c>
      <c r="CD29" s="74">
        <f t="shared" ref="CD29:CD33" si="65">ABS(BF29-BR29)</f>
        <v>8.5463149968253837E-3</v>
      </c>
      <c r="CE29" s="74">
        <f t="shared" ref="CE29:CE33" si="66">ABS(BG29-BS29)</f>
        <v>3.5251256857267654E-2</v>
      </c>
      <c r="CH29" s="43" t="str">
        <f>Senior_Label</f>
        <v>Senior management</v>
      </c>
      <c r="CI29" s="74" t="e">
        <f>IF($BH$13=0,#N/A,100-(100*BX29))</f>
        <v>#N/A</v>
      </c>
      <c r="CJ29" s="74" t="e">
        <f t="shared" ref="CJ29:CP29" si="67">IF($BH$13=0,#N/A,100-(100*BY29))</f>
        <v>#N/A</v>
      </c>
      <c r="CK29" s="74" t="e">
        <f t="shared" si="67"/>
        <v>#N/A</v>
      </c>
      <c r="CL29" s="74" t="e">
        <f t="shared" si="67"/>
        <v>#N/A</v>
      </c>
      <c r="CM29" s="74" t="e">
        <f t="shared" si="67"/>
        <v>#N/A</v>
      </c>
      <c r="CN29" s="74" t="e">
        <f t="shared" si="67"/>
        <v>#N/A</v>
      </c>
      <c r="CO29" s="74" t="e">
        <f t="shared" si="67"/>
        <v>#N/A</v>
      </c>
      <c r="CP29" s="74" t="e">
        <f t="shared" si="67"/>
        <v>#N/A</v>
      </c>
      <c r="CQ29" s="76" t="str">
        <f t="shared" ref="CQ29:CQ32" si="68">IF($BH13=0,"",AVERAGE(CI29:CP29))</f>
        <v/>
      </c>
      <c r="CT29" s="81" t="str">
        <f>Senior_Label</f>
        <v>Senior management</v>
      </c>
      <c r="CU29" s="77" t="str">
        <f>_xlfn.IFNA($CQ$29,"")</f>
        <v/>
      </c>
    </row>
    <row r="30" spans="11:99">
      <c r="AY30" s="43" t="str">
        <f>Prof_Label</f>
        <v>Professionally qualified</v>
      </c>
      <c r="AZ30" s="72">
        <f t="shared" ref="AZ30:BG30" si="69">IFERROR((AZ14/$BH14),0)</f>
        <v>0</v>
      </c>
      <c r="BA30" s="72">
        <f t="shared" si="69"/>
        <v>0</v>
      </c>
      <c r="BB30" s="72">
        <f t="shared" si="69"/>
        <v>0</v>
      </c>
      <c r="BC30" s="72">
        <f t="shared" si="69"/>
        <v>0</v>
      </c>
      <c r="BD30" s="72">
        <f t="shared" si="69"/>
        <v>0</v>
      </c>
      <c r="BE30" s="72">
        <f t="shared" si="69"/>
        <v>0</v>
      </c>
      <c r="BF30" s="72">
        <f t="shared" si="69"/>
        <v>0</v>
      </c>
      <c r="BG30" s="72">
        <f t="shared" si="69"/>
        <v>0</v>
      </c>
      <c r="BH30" s="73">
        <f t="shared" si="46"/>
        <v>0</v>
      </c>
      <c r="BK30" s="43" t="str">
        <f>Prof_Label</f>
        <v>Professionally qualified</v>
      </c>
      <c r="BL30" s="72">
        <f t="shared" si="51"/>
        <v>0.44001450318615914</v>
      </c>
      <c r="BM30" s="72">
        <f t="shared" si="52"/>
        <v>4.6177001560615355E-2</v>
      </c>
      <c r="BN30" s="72">
        <f t="shared" si="53"/>
        <v>1.5106182474790262E-2</v>
      </c>
      <c r="BO30" s="72">
        <f t="shared" si="54"/>
        <v>4.1854788934673204E-2</v>
      </c>
      <c r="BP30" s="72">
        <f t="shared" si="55"/>
        <v>0.37277739363607759</v>
      </c>
      <c r="BQ30" s="72">
        <f t="shared" si="56"/>
        <v>4.0272558353591427E-2</v>
      </c>
      <c r="BR30" s="72">
        <f t="shared" si="57"/>
        <v>8.5463149968253837E-3</v>
      </c>
      <c r="BS30" s="72">
        <f t="shared" si="58"/>
        <v>3.5251256857267654E-2</v>
      </c>
      <c r="BT30" s="73">
        <f t="shared" si="47"/>
        <v>1</v>
      </c>
      <c r="BW30" s="43" t="str">
        <f>Prof_Label</f>
        <v>Professionally qualified</v>
      </c>
      <c r="BX30" s="74">
        <f t="shared" si="59"/>
        <v>0.44001450318615914</v>
      </c>
      <c r="BY30" s="74">
        <f t="shared" si="60"/>
        <v>4.6177001560615355E-2</v>
      </c>
      <c r="BZ30" s="74">
        <f t="shared" si="61"/>
        <v>1.5106182474790262E-2</v>
      </c>
      <c r="CA30" s="74">
        <f t="shared" si="62"/>
        <v>4.1854788934673204E-2</v>
      </c>
      <c r="CB30" s="74">
        <f t="shared" si="63"/>
        <v>0.37277739363607759</v>
      </c>
      <c r="CC30" s="74">
        <f t="shared" si="64"/>
        <v>4.0272558353591427E-2</v>
      </c>
      <c r="CD30" s="74">
        <f t="shared" si="65"/>
        <v>8.5463149968253837E-3</v>
      </c>
      <c r="CE30" s="74">
        <f t="shared" si="66"/>
        <v>3.5251256857267654E-2</v>
      </c>
      <c r="CH30" s="43" t="str">
        <f>Prof_Label</f>
        <v>Professionally qualified</v>
      </c>
      <c r="CI30" s="74" t="e">
        <f>IF($BH$14=0,#N/A,100-(100*BX30))</f>
        <v>#N/A</v>
      </c>
      <c r="CJ30" s="74" t="e">
        <f t="shared" ref="CJ30:CP30" si="70">IF($BH$14=0,#N/A,100-(100*BY30))</f>
        <v>#N/A</v>
      </c>
      <c r="CK30" s="74" t="e">
        <f t="shared" si="70"/>
        <v>#N/A</v>
      </c>
      <c r="CL30" s="74" t="e">
        <f t="shared" si="70"/>
        <v>#N/A</v>
      </c>
      <c r="CM30" s="74" t="e">
        <f t="shared" si="70"/>
        <v>#N/A</v>
      </c>
      <c r="CN30" s="74" t="e">
        <f t="shared" si="70"/>
        <v>#N/A</v>
      </c>
      <c r="CO30" s="74" t="e">
        <f t="shared" si="70"/>
        <v>#N/A</v>
      </c>
      <c r="CP30" s="74" t="e">
        <f t="shared" si="70"/>
        <v>#N/A</v>
      </c>
      <c r="CQ30" s="76" t="str">
        <f t="shared" si="68"/>
        <v/>
      </c>
      <c r="CT30" s="81" t="str">
        <f>Prof_Label</f>
        <v>Professionally qualified</v>
      </c>
      <c r="CU30" s="77" t="str">
        <f>_xlfn.IFNA($CQ$30,"")</f>
        <v/>
      </c>
    </row>
    <row r="31" spans="11:99">
      <c r="AY31" s="43" t="str">
        <f>Skilled_Label</f>
        <v>Skilled technical</v>
      </c>
      <c r="AZ31" s="72">
        <f t="shared" ref="AZ31:BG31" si="71">IFERROR((AZ15/$BH15),0)</f>
        <v>0</v>
      </c>
      <c r="BA31" s="72">
        <f t="shared" si="71"/>
        <v>0</v>
      </c>
      <c r="BB31" s="72">
        <f t="shared" si="71"/>
        <v>0</v>
      </c>
      <c r="BC31" s="72">
        <f t="shared" si="71"/>
        <v>0</v>
      </c>
      <c r="BD31" s="72">
        <f t="shared" si="71"/>
        <v>0</v>
      </c>
      <c r="BE31" s="72">
        <f t="shared" si="71"/>
        <v>0</v>
      </c>
      <c r="BF31" s="72">
        <f t="shared" si="71"/>
        <v>0</v>
      </c>
      <c r="BG31" s="72">
        <f t="shared" si="71"/>
        <v>0</v>
      </c>
      <c r="BH31" s="73">
        <f t="shared" si="46"/>
        <v>0</v>
      </c>
      <c r="BK31" s="43" t="str">
        <f>Skilled_Label</f>
        <v>Skilled technical</v>
      </c>
      <c r="BL31" s="72">
        <f t="shared" si="51"/>
        <v>0.44001450318615914</v>
      </c>
      <c r="BM31" s="72">
        <f t="shared" si="52"/>
        <v>4.6177001560615355E-2</v>
      </c>
      <c r="BN31" s="72">
        <f t="shared" si="53"/>
        <v>1.5106182474790262E-2</v>
      </c>
      <c r="BO31" s="72">
        <f t="shared" si="54"/>
        <v>4.1854788934673204E-2</v>
      </c>
      <c r="BP31" s="72">
        <f t="shared" si="55"/>
        <v>0.37277739363607759</v>
      </c>
      <c r="BQ31" s="72">
        <f t="shared" si="56"/>
        <v>4.0272558353591427E-2</v>
      </c>
      <c r="BR31" s="72">
        <f t="shared" si="57"/>
        <v>8.5463149968253837E-3</v>
      </c>
      <c r="BS31" s="72">
        <f t="shared" si="58"/>
        <v>3.5251256857267654E-2</v>
      </c>
      <c r="BT31" s="73">
        <f t="shared" si="47"/>
        <v>1</v>
      </c>
      <c r="BW31" s="43" t="str">
        <f>Skilled_Label</f>
        <v>Skilled technical</v>
      </c>
      <c r="BX31" s="74">
        <f t="shared" si="59"/>
        <v>0.44001450318615914</v>
      </c>
      <c r="BY31" s="74">
        <f t="shared" si="60"/>
        <v>4.6177001560615355E-2</v>
      </c>
      <c r="BZ31" s="74">
        <f t="shared" si="61"/>
        <v>1.5106182474790262E-2</v>
      </c>
      <c r="CA31" s="74">
        <f t="shared" si="62"/>
        <v>4.1854788934673204E-2</v>
      </c>
      <c r="CB31" s="74">
        <f t="shared" si="63"/>
        <v>0.37277739363607759</v>
      </c>
      <c r="CC31" s="74">
        <f t="shared" si="64"/>
        <v>4.0272558353591427E-2</v>
      </c>
      <c r="CD31" s="74">
        <f t="shared" si="65"/>
        <v>8.5463149968253837E-3</v>
      </c>
      <c r="CE31" s="74">
        <f t="shared" si="66"/>
        <v>3.5251256857267654E-2</v>
      </c>
      <c r="CH31" s="43" t="str">
        <f>Skilled_Label</f>
        <v>Skilled technical</v>
      </c>
      <c r="CI31" s="74" t="e">
        <f>IF($BH$15=0,#N/A,100-(100*BX31))</f>
        <v>#N/A</v>
      </c>
      <c r="CJ31" s="74" t="e">
        <f t="shared" ref="CJ31:CP31" si="72">IF($BH$15=0,#N/A,100-(100*BY31))</f>
        <v>#N/A</v>
      </c>
      <c r="CK31" s="74" t="e">
        <f t="shared" si="72"/>
        <v>#N/A</v>
      </c>
      <c r="CL31" s="74" t="e">
        <f t="shared" si="72"/>
        <v>#N/A</v>
      </c>
      <c r="CM31" s="74" t="e">
        <f t="shared" si="72"/>
        <v>#N/A</v>
      </c>
      <c r="CN31" s="74" t="e">
        <f t="shared" si="72"/>
        <v>#N/A</v>
      </c>
      <c r="CO31" s="74" t="e">
        <f t="shared" si="72"/>
        <v>#N/A</v>
      </c>
      <c r="CP31" s="74" t="e">
        <f t="shared" si="72"/>
        <v>#N/A</v>
      </c>
      <c r="CQ31" s="76" t="str">
        <f t="shared" si="68"/>
        <v/>
      </c>
      <c r="CT31" s="81" t="str">
        <f>Skilled_Label</f>
        <v>Skilled technical</v>
      </c>
      <c r="CU31" s="77" t="str">
        <f>_xlfn.IFNA($CQ$31,"")</f>
        <v/>
      </c>
    </row>
    <row r="32" spans="11:99">
      <c r="AY32" s="43" t="str">
        <f>Semi_Label</f>
        <v>Semi-skilled</v>
      </c>
      <c r="AZ32" s="72">
        <f t="shared" ref="AZ32:BG32" si="73">IFERROR((AZ16/$BH16),0)</f>
        <v>0</v>
      </c>
      <c r="BA32" s="72">
        <f t="shared" si="73"/>
        <v>0</v>
      </c>
      <c r="BB32" s="72">
        <f t="shared" si="73"/>
        <v>0</v>
      </c>
      <c r="BC32" s="72">
        <f t="shared" si="73"/>
        <v>0</v>
      </c>
      <c r="BD32" s="72">
        <f t="shared" si="73"/>
        <v>0</v>
      </c>
      <c r="BE32" s="72">
        <f t="shared" si="73"/>
        <v>0</v>
      </c>
      <c r="BF32" s="72">
        <f t="shared" si="73"/>
        <v>0</v>
      </c>
      <c r="BG32" s="72">
        <f t="shared" si="73"/>
        <v>0</v>
      </c>
      <c r="BH32" s="73">
        <f t="shared" si="46"/>
        <v>0</v>
      </c>
      <c r="BK32" s="43" t="str">
        <f>Semi_Label</f>
        <v>Semi-skilled</v>
      </c>
      <c r="BL32" s="72">
        <f t="shared" si="51"/>
        <v>0.44001450318615914</v>
      </c>
      <c r="BM32" s="72">
        <f t="shared" si="52"/>
        <v>4.6177001560615355E-2</v>
      </c>
      <c r="BN32" s="72">
        <f t="shared" si="53"/>
        <v>1.5106182474790262E-2</v>
      </c>
      <c r="BO32" s="72">
        <f t="shared" si="54"/>
        <v>4.1854788934673204E-2</v>
      </c>
      <c r="BP32" s="72">
        <f t="shared" si="55"/>
        <v>0.37277739363607759</v>
      </c>
      <c r="BQ32" s="72">
        <f t="shared" si="56"/>
        <v>4.0272558353591427E-2</v>
      </c>
      <c r="BR32" s="72">
        <f t="shared" si="57"/>
        <v>8.5463149968253837E-3</v>
      </c>
      <c r="BS32" s="72">
        <f t="shared" si="58"/>
        <v>3.5251256857267654E-2</v>
      </c>
      <c r="BT32" s="73">
        <f t="shared" si="47"/>
        <v>1</v>
      </c>
      <c r="BW32" s="43" t="str">
        <f>Semi_Label</f>
        <v>Semi-skilled</v>
      </c>
      <c r="BX32" s="74">
        <f t="shared" si="59"/>
        <v>0.44001450318615914</v>
      </c>
      <c r="BY32" s="74">
        <f t="shared" si="60"/>
        <v>4.6177001560615355E-2</v>
      </c>
      <c r="BZ32" s="74">
        <f t="shared" si="61"/>
        <v>1.5106182474790262E-2</v>
      </c>
      <c r="CA32" s="74">
        <f t="shared" si="62"/>
        <v>4.1854788934673204E-2</v>
      </c>
      <c r="CB32" s="74">
        <f t="shared" si="63"/>
        <v>0.37277739363607759</v>
      </c>
      <c r="CC32" s="74">
        <f t="shared" si="64"/>
        <v>4.0272558353591427E-2</v>
      </c>
      <c r="CD32" s="74">
        <f t="shared" si="65"/>
        <v>8.5463149968253837E-3</v>
      </c>
      <c r="CE32" s="74">
        <f t="shared" si="66"/>
        <v>3.5251256857267654E-2</v>
      </c>
      <c r="CH32" s="83" t="str">
        <f>Semi_Label</f>
        <v>Semi-skilled</v>
      </c>
      <c r="CI32" s="84" t="e">
        <f>IF($BH$16=0,#N/A,100-(100*BX32))</f>
        <v>#N/A</v>
      </c>
      <c r="CJ32" s="84" t="e">
        <f t="shared" ref="CJ32:CP32" si="74">IF($BH$16=0,#N/A,100-(100*BY32))</f>
        <v>#N/A</v>
      </c>
      <c r="CK32" s="84" t="e">
        <f t="shared" si="74"/>
        <v>#N/A</v>
      </c>
      <c r="CL32" s="84" t="e">
        <f t="shared" si="74"/>
        <v>#N/A</v>
      </c>
      <c r="CM32" s="84" t="e">
        <f t="shared" si="74"/>
        <v>#N/A</v>
      </c>
      <c r="CN32" s="84" t="e">
        <f t="shared" si="74"/>
        <v>#N/A</v>
      </c>
      <c r="CO32" s="84" t="e">
        <f t="shared" si="74"/>
        <v>#N/A</v>
      </c>
      <c r="CP32" s="84" t="e">
        <f t="shared" si="74"/>
        <v>#N/A</v>
      </c>
      <c r="CQ32" s="76" t="str">
        <f t="shared" si="68"/>
        <v/>
      </c>
      <c r="CT32" s="81" t="str">
        <f>Semi_Label</f>
        <v>Semi-skilled</v>
      </c>
      <c r="CU32" s="77" t="str">
        <f>_xlfn.IFNA($CQ$32,"")</f>
        <v/>
      </c>
    </row>
    <row r="33" spans="51:99">
      <c r="AY33" s="43" t="str">
        <f>Unskilled_Label</f>
        <v>Unskilled</v>
      </c>
      <c r="AZ33" s="72">
        <f t="shared" ref="AZ33:BG34" si="75">IFERROR((AZ17/$BH17),0)</f>
        <v>0</v>
      </c>
      <c r="BA33" s="72">
        <f t="shared" si="75"/>
        <v>0</v>
      </c>
      <c r="BB33" s="72">
        <f t="shared" si="75"/>
        <v>0</v>
      </c>
      <c r="BC33" s="72">
        <f t="shared" si="75"/>
        <v>0</v>
      </c>
      <c r="BD33" s="72">
        <f t="shared" si="75"/>
        <v>0</v>
      </c>
      <c r="BE33" s="72">
        <f t="shared" si="75"/>
        <v>0</v>
      </c>
      <c r="BF33" s="72">
        <f t="shared" si="75"/>
        <v>0</v>
      </c>
      <c r="BG33" s="72">
        <f t="shared" si="75"/>
        <v>0</v>
      </c>
      <c r="BH33" s="73">
        <f t="shared" si="46"/>
        <v>0</v>
      </c>
      <c r="BK33" s="43" t="str">
        <f>Unskilled_Label</f>
        <v>Unskilled</v>
      </c>
      <c r="BL33" s="72">
        <f t="shared" si="51"/>
        <v>0.44001450318615914</v>
      </c>
      <c r="BM33" s="72">
        <f t="shared" si="52"/>
        <v>4.6177001560615355E-2</v>
      </c>
      <c r="BN33" s="72">
        <f t="shared" si="53"/>
        <v>1.5106182474790262E-2</v>
      </c>
      <c r="BO33" s="72">
        <f t="shared" si="54"/>
        <v>4.1854788934673204E-2</v>
      </c>
      <c r="BP33" s="72">
        <f t="shared" si="55"/>
        <v>0.37277739363607759</v>
      </c>
      <c r="BQ33" s="72">
        <f t="shared" si="56"/>
        <v>4.0272558353591427E-2</v>
      </c>
      <c r="BR33" s="72">
        <f t="shared" si="57"/>
        <v>8.5463149968253837E-3</v>
      </c>
      <c r="BS33" s="72">
        <f t="shared" si="58"/>
        <v>3.5251256857267654E-2</v>
      </c>
      <c r="BT33" s="73">
        <f t="shared" si="47"/>
        <v>1</v>
      </c>
      <c r="BW33" s="87" t="str">
        <f>Unskilled_Label</f>
        <v>Unskilled</v>
      </c>
      <c r="BX33" s="74">
        <f t="shared" si="59"/>
        <v>0.44001450318615914</v>
      </c>
      <c r="BY33" s="74">
        <f t="shared" si="60"/>
        <v>4.6177001560615355E-2</v>
      </c>
      <c r="BZ33" s="74">
        <f t="shared" si="61"/>
        <v>1.5106182474790262E-2</v>
      </c>
      <c r="CA33" s="74">
        <f t="shared" si="62"/>
        <v>4.1854788934673204E-2</v>
      </c>
      <c r="CB33" s="74">
        <f t="shared" si="63"/>
        <v>0.37277739363607759</v>
      </c>
      <c r="CC33" s="74">
        <f t="shared" si="64"/>
        <v>4.0272558353591427E-2</v>
      </c>
      <c r="CD33" s="74">
        <f t="shared" si="65"/>
        <v>8.5463149968253837E-3</v>
      </c>
      <c r="CE33" s="74">
        <f t="shared" si="66"/>
        <v>3.5251256857267654E-2</v>
      </c>
      <c r="CH33" s="89" t="str">
        <f>Unskilled_Label</f>
        <v>Unskilled</v>
      </c>
      <c r="CI33" s="90" t="e">
        <f>IF($BH$17=0,#N/A,100-(100*BX33))</f>
        <v>#N/A</v>
      </c>
      <c r="CJ33" s="90" t="e">
        <f t="shared" ref="CJ33:CP33" si="76">IF($BH$17=0,#N/A,100-(100*BY33))</f>
        <v>#N/A</v>
      </c>
      <c r="CK33" s="90" t="e">
        <f t="shared" si="76"/>
        <v>#N/A</v>
      </c>
      <c r="CL33" s="90" t="e">
        <f t="shared" si="76"/>
        <v>#N/A</v>
      </c>
      <c r="CM33" s="90" t="e">
        <f t="shared" si="76"/>
        <v>#N/A</v>
      </c>
      <c r="CN33" s="90" t="e">
        <f t="shared" si="76"/>
        <v>#N/A</v>
      </c>
      <c r="CO33" s="90" t="e">
        <f t="shared" si="76"/>
        <v>#N/A</v>
      </c>
      <c r="CP33" s="90" t="e">
        <f t="shared" si="76"/>
        <v>#N/A</v>
      </c>
      <c r="CQ33" s="76" t="e">
        <f>IF($BH17=0,#N/A,AVERAGE(CI33:CP33))</f>
        <v>#N/A</v>
      </c>
      <c r="CT33" s="81" t="str">
        <f>Unskilled_Label</f>
        <v>Unskilled</v>
      </c>
      <c r="CU33" s="77" t="str">
        <f>_xlfn.IFNA($CQ$33,"")</f>
        <v/>
      </c>
    </row>
    <row r="34" spans="51:99">
      <c r="AY34" s="105" t="s">
        <v>22</v>
      </c>
      <c r="AZ34" s="110">
        <f t="shared" si="75"/>
        <v>0</v>
      </c>
      <c r="BA34" s="110">
        <f t="shared" si="75"/>
        <v>0</v>
      </c>
      <c r="BB34" s="110">
        <f t="shared" si="75"/>
        <v>0</v>
      </c>
      <c r="BC34" s="110">
        <f t="shared" si="75"/>
        <v>0</v>
      </c>
      <c r="BD34" s="110">
        <f t="shared" si="75"/>
        <v>0</v>
      </c>
      <c r="BE34" s="110">
        <f t="shared" si="75"/>
        <v>0</v>
      </c>
      <c r="BF34" s="110">
        <f t="shared" si="75"/>
        <v>0</v>
      </c>
      <c r="BG34" s="110">
        <f t="shared" si="75"/>
        <v>0</v>
      </c>
      <c r="BH34" s="111">
        <f t="shared" si="46"/>
        <v>0</v>
      </c>
      <c r="BK34" s="105" t="s">
        <v>22</v>
      </c>
      <c r="BL34" s="114">
        <f t="shared" si="51"/>
        <v>0.44001450318615914</v>
      </c>
      <c r="BM34" s="114">
        <f t="shared" si="52"/>
        <v>4.6177001560615355E-2</v>
      </c>
      <c r="BN34" s="114">
        <f t="shared" si="53"/>
        <v>1.5106182474790262E-2</v>
      </c>
      <c r="BO34" s="114">
        <f t="shared" si="54"/>
        <v>4.1854788934673204E-2</v>
      </c>
      <c r="BP34" s="114">
        <f t="shared" si="55"/>
        <v>0.37277739363607759</v>
      </c>
      <c r="BQ34" s="114">
        <f t="shared" si="56"/>
        <v>4.0272558353591427E-2</v>
      </c>
      <c r="BR34" s="114">
        <f t="shared" si="57"/>
        <v>8.5463149968253837E-3</v>
      </c>
      <c r="BS34" s="114">
        <f t="shared" si="58"/>
        <v>3.5251256857267654E-2</v>
      </c>
      <c r="BT34" s="111">
        <f t="shared" si="47"/>
        <v>1</v>
      </c>
      <c r="BW34" s="85"/>
      <c r="BX34" s="86"/>
      <c r="BY34" s="86"/>
      <c r="BZ34" s="86"/>
      <c r="CA34" s="86"/>
      <c r="CB34" s="86"/>
      <c r="CC34" s="86"/>
      <c r="CD34" s="86"/>
      <c r="CE34" s="86"/>
      <c r="CH34" s="85"/>
      <c r="CI34" s="86"/>
      <c r="CJ34" s="86"/>
      <c r="CK34" s="86"/>
      <c r="CL34" s="86"/>
      <c r="CM34" s="86"/>
      <c r="CN34" s="86"/>
      <c r="CO34" s="86"/>
      <c r="CP34" s="86"/>
      <c r="CQ34" s="88" t="e">
        <f>AVERAGEIF(CQ28:CQ33,"&lt;&gt;#N/A")</f>
        <v>#DIV/0!</v>
      </c>
      <c r="CT34" s="82" t="s">
        <v>100</v>
      </c>
      <c r="CU34" s="77" t="str">
        <f>IFERROR(_xlfn.IFNA($CQ$34,""),"")</f>
        <v/>
      </c>
    </row>
    <row r="35" spans="51:99">
      <c r="AY35" s="85"/>
      <c r="AZ35" s="107"/>
      <c r="BA35" s="107"/>
      <c r="BB35" s="107"/>
      <c r="BC35" s="107"/>
      <c r="BD35" s="107"/>
      <c r="BE35" s="107"/>
      <c r="BF35" s="107"/>
      <c r="BG35" s="107"/>
      <c r="BH35" s="108"/>
      <c r="BK35" s="85"/>
      <c r="BL35" s="112"/>
      <c r="BM35" s="112"/>
      <c r="BN35" s="112"/>
      <c r="BO35" s="112"/>
      <c r="BP35" s="112"/>
      <c r="BQ35" s="112"/>
      <c r="BR35" s="112"/>
      <c r="BS35" s="112"/>
      <c r="BT35" s="108"/>
    </row>
    <row r="36" spans="51:99">
      <c r="AY36" s="104"/>
      <c r="AZ36" s="109"/>
      <c r="BA36" s="109"/>
      <c r="BB36" s="109"/>
      <c r="BC36" s="109"/>
      <c r="BD36" s="109"/>
      <c r="BE36" s="109"/>
      <c r="BF36" s="109"/>
      <c r="BG36" s="109"/>
      <c r="BH36" s="108"/>
      <c r="BK36" s="104"/>
      <c r="BL36" s="113"/>
      <c r="BM36" s="113"/>
      <c r="BN36" s="113"/>
      <c r="BO36" s="113"/>
      <c r="BP36" s="113"/>
      <c r="BQ36" s="113"/>
      <c r="BR36" s="113"/>
      <c r="BS36" s="113"/>
      <c r="BT36" s="108"/>
    </row>
  </sheetData>
  <mergeCells count="37">
    <mergeCell ref="AQ10:AT10"/>
    <mergeCell ref="AU10:AV10"/>
    <mergeCell ref="Y10:Y11"/>
    <mergeCell ref="Z10:AC10"/>
    <mergeCell ref="AD10:AG10"/>
    <mergeCell ref="AH10:AI10"/>
    <mergeCell ref="AL10:AL11"/>
    <mergeCell ref="AM10:AP10"/>
    <mergeCell ref="AJ10:AJ11"/>
    <mergeCell ref="K10:K11"/>
    <mergeCell ref="L10:O10"/>
    <mergeCell ref="P10:S10"/>
    <mergeCell ref="T10:U10"/>
    <mergeCell ref="V10:V11"/>
    <mergeCell ref="AZ25:BH25"/>
    <mergeCell ref="AY10:AY11"/>
    <mergeCell ref="AZ10:BC10"/>
    <mergeCell ref="BD10:BG10"/>
    <mergeCell ref="BH10:BH11"/>
    <mergeCell ref="BK26:BK27"/>
    <mergeCell ref="BL26:BO26"/>
    <mergeCell ref="BP26:BS26"/>
    <mergeCell ref="BT26:BT27"/>
    <mergeCell ref="AY26:AY27"/>
    <mergeCell ref="AZ26:BC26"/>
    <mergeCell ref="BD26:BG26"/>
    <mergeCell ref="BH26:BH27"/>
    <mergeCell ref="BW26:BW27"/>
    <mergeCell ref="BX26:CA26"/>
    <mergeCell ref="CB26:CE26"/>
    <mergeCell ref="BX25:CE25"/>
    <mergeCell ref="BL25:BT25"/>
    <mergeCell ref="CI25:CP25"/>
    <mergeCell ref="CH26:CH27"/>
    <mergeCell ref="CI26:CL26"/>
    <mergeCell ref="CM26:CP26"/>
    <mergeCell ref="CQ26:CQ27"/>
  </mergeCells>
  <conditionalFormatting sqref="AM13:AV21">
    <cfRule type="cellIs" dxfId="1" priority="3" operator="equal">
      <formula>"Over"</formula>
    </cfRule>
    <cfRule type="cellIs" dxfId="0" priority="4" operator="equal">
      <formula>"Under"</formula>
    </cfRule>
  </conditionalFormatting>
  <pageMargins left="0.7" right="0.7" top="0.75" bottom="0.75" header="0.3" footer="0.3"/>
  <pageSetup paperSize="0" orientation="portrait" horizontalDpi="0" verticalDpi="0" copies="0"/>
  <customProperties>
    <customPr name="SSC_SHEET_GUID" r:id="rId1"/>
  </customProperties>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op Down 1">
              <controlPr defaultSize="0" autoLine="0" autoPict="0">
                <anchor moveWithCells="1">
                  <from>
                    <xdr:col>37</xdr:col>
                    <xdr:colOff>45720</xdr:colOff>
                    <xdr:row>0</xdr:row>
                    <xdr:rowOff>83820</xdr:rowOff>
                  </from>
                  <to>
                    <xdr:col>37</xdr:col>
                    <xdr:colOff>1927860</xdr:colOff>
                    <xdr:row>4</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48BC7-3D02-443A-B0EB-94096380BBF8}">
  <sheetPr codeName="Data1"/>
  <dimension ref="G1:W31"/>
  <sheetViews>
    <sheetView topLeftCell="B4" workbookViewId="0">
      <selection activeCell="M13" sqref="M13"/>
    </sheetView>
  </sheetViews>
  <sheetFormatPr defaultColWidth="7.6640625" defaultRowHeight="14.4"/>
  <cols>
    <col min="1" max="6" width="1.6640625" style="1" customWidth="1"/>
    <col min="7" max="7" width="3" style="12" bestFit="1" customWidth="1"/>
    <col min="8" max="10" width="1.6640625" style="1" customWidth="1"/>
    <col min="11" max="11" width="7.6640625" style="1"/>
    <col min="12" max="12" width="61.109375" style="1" customWidth="1"/>
    <col min="13" max="23" width="10.88671875" style="1" customWidth="1"/>
    <col min="24" max="16384" width="7.6640625" style="1"/>
  </cols>
  <sheetData>
    <row r="1" spans="7:23" ht="8.1" customHeight="1"/>
    <row r="2" spans="7:23" ht="8.1" customHeight="1"/>
    <row r="3" spans="7:23" ht="8.1" customHeight="1"/>
    <row r="4" spans="7:23" ht="8.1" customHeight="1"/>
    <row r="5" spans="7:23">
      <c r="K5" s="26">
        <v>0</v>
      </c>
      <c r="L5" s="26">
        <v>1</v>
      </c>
      <c r="M5" s="26">
        <v>2</v>
      </c>
      <c r="N5" s="26">
        <v>3</v>
      </c>
      <c r="O5" s="26">
        <v>4</v>
      </c>
      <c r="P5" s="26">
        <v>5</v>
      </c>
      <c r="Q5" s="26">
        <v>6</v>
      </c>
      <c r="R5" s="26">
        <v>7</v>
      </c>
      <c r="S5" s="26">
        <v>8</v>
      </c>
      <c r="T5" s="26">
        <v>9</v>
      </c>
      <c r="U5" s="26">
        <v>10</v>
      </c>
      <c r="V5" s="26">
        <v>11</v>
      </c>
      <c r="W5" s="26">
        <v>12</v>
      </c>
    </row>
    <row r="6" spans="7:23" ht="8.1" customHeight="1"/>
    <row r="7" spans="7:23" ht="8.1" customHeight="1"/>
    <row r="8" spans="7:23" ht="8.1" customHeight="1"/>
    <row r="9" spans="7:23" ht="8.1" customHeight="1"/>
    <row r="10" spans="7:23" ht="8.1" customHeight="1"/>
    <row r="11" spans="7:23">
      <c r="G11" s="26">
        <v>0</v>
      </c>
      <c r="K11" s="5"/>
      <c r="L11" s="134" t="s">
        <v>21</v>
      </c>
      <c r="M11" s="136" t="s">
        <v>2</v>
      </c>
      <c r="N11" s="136"/>
      <c r="O11" s="136"/>
      <c r="P11" s="136"/>
      <c r="Q11" s="136" t="s">
        <v>3</v>
      </c>
      <c r="R11" s="136"/>
      <c r="S11" s="136"/>
      <c r="T11" s="136"/>
      <c r="U11" s="136" t="s">
        <v>4</v>
      </c>
      <c r="V11" s="136"/>
      <c r="W11" s="137" t="s">
        <v>22</v>
      </c>
    </row>
    <row r="12" spans="7:23">
      <c r="G12" s="26">
        <v>1</v>
      </c>
      <c r="L12" s="135"/>
      <c r="M12" s="20" t="s">
        <v>6</v>
      </c>
      <c r="N12" s="20" t="s">
        <v>7</v>
      </c>
      <c r="O12" s="20" t="s">
        <v>8</v>
      </c>
      <c r="P12" s="20" t="s">
        <v>9</v>
      </c>
      <c r="Q12" s="20" t="s">
        <v>6</v>
      </c>
      <c r="R12" s="20" t="s">
        <v>7</v>
      </c>
      <c r="S12" s="20" t="s">
        <v>8</v>
      </c>
      <c r="T12" s="20" t="s">
        <v>9</v>
      </c>
      <c r="U12" s="20" t="s">
        <v>2</v>
      </c>
      <c r="V12" s="20" t="s">
        <v>3</v>
      </c>
      <c r="W12" s="137"/>
    </row>
    <row r="13" spans="7:23" ht="25.2" customHeight="1">
      <c r="G13" s="26">
        <v>2</v>
      </c>
      <c r="L13" s="27" t="str">
        <f>Top_Label</f>
        <v>Top management</v>
      </c>
      <c r="M13" s="21">
        <f>DiversityIndex!L16</f>
        <v>0</v>
      </c>
      <c r="N13" s="21">
        <f>DiversityIndex!M16</f>
        <v>0</v>
      </c>
      <c r="O13" s="21">
        <f>DiversityIndex!N16</f>
        <v>0</v>
      </c>
      <c r="P13" s="21">
        <f>DiversityIndex!O16</f>
        <v>0</v>
      </c>
      <c r="Q13" s="21">
        <f>DiversityIndex!P16</f>
        <v>0</v>
      </c>
      <c r="R13" s="21">
        <f>DiversityIndex!Q16</f>
        <v>0</v>
      </c>
      <c r="S13" s="21">
        <f>DiversityIndex!R16</f>
        <v>0</v>
      </c>
      <c r="T13" s="21">
        <f>DiversityIndex!S16</f>
        <v>0</v>
      </c>
      <c r="U13" s="21">
        <f>DiversityIndex!T16</f>
        <v>0</v>
      </c>
      <c r="V13" s="21">
        <f>DiversityIndex!U16</f>
        <v>0</v>
      </c>
      <c r="W13" s="24">
        <f>SUM(M13:V13)</f>
        <v>0</v>
      </c>
    </row>
    <row r="14" spans="7:23" ht="25.2" customHeight="1">
      <c r="G14" s="26">
        <v>3</v>
      </c>
      <c r="L14" s="27" t="str">
        <f>Senior_Label</f>
        <v>Senior management</v>
      </c>
      <c r="M14" s="21">
        <f>DiversityIndex!L17</f>
        <v>0</v>
      </c>
      <c r="N14" s="21">
        <f>DiversityIndex!M17</f>
        <v>0</v>
      </c>
      <c r="O14" s="21">
        <f>DiversityIndex!N17</f>
        <v>0</v>
      </c>
      <c r="P14" s="21">
        <f>DiversityIndex!O17</f>
        <v>0</v>
      </c>
      <c r="Q14" s="21">
        <f>DiversityIndex!P17</f>
        <v>0</v>
      </c>
      <c r="R14" s="21">
        <f>DiversityIndex!Q17</f>
        <v>0</v>
      </c>
      <c r="S14" s="21">
        <f>DiversityIndex!R17</f>
        <v>0</v>
      </c>
      <c r="T14" s="21">
        <f>DiversityIndex!S17</f>
        <v>0</v>
      </c>
      <c r="U14" s="21">
        <f>DiversityIndex!T17</f>
        <v>0</v>
      </c>
      <c r="V14" s="21">
        <f>DiversityIndex!U17</f>
        <v>0</v>
      </c>
      <c r="W14" s="24">
        <f t="shared" ref="W14:W19" si="0">SUM(M14:V14)</f>
        <v>0</v>
      </c>
    </row>
    <row r="15" spans="7:23" ht="25.2" customHeight="1">
      <c r="G15" s="26">
        <v>4</v>
      </c>
      <c r="L15" s="27" t="str">
        <f>Prof_Label</f>
        <v>Professionally qualified</v>
      </c>
      <c r="M15" s="21">
        <f>DiversityIndex!L18</f>
        <v>0</v>
      </c>
      <c r="N15" s="21">
        <f>DiversityIndex!M18</f>
        <v>0</v>
      </c>
      <c r="O15" s="21">
        <f>DiversityIndex!N18</f>
        <v>0</v>
      </c>
      <c r="P15" s="21">
        <f>DiversityIndex!O18</f>
        <v>0</v>
      </c>
      <c r="Q15" s="21">
        <f>DiversityIndex!P18</f>
        <v>0</v>
      </c>
      <c r="R15" s="21">
        <f>DiversityIndex!Q18</f>
        <v>0</v>
      </c>
      <c r="S15" s="21">
        <f>DiversityIndex!R18</f>
        <v>0</v>
      </c>
      <c r="T15" s="21">
        <f>DiversityIndex!S18</f>
        <v>0</v>
      </c>
      <c r="U15" s="21">
        <f>DiversityIndex!T18</f>
        <v>0</v>
      </c>
      <c r="V15" s="21">
        <f>DiversityIndex!U18</f>
        <v>0</v>
      </c>
      <c r="W15" s="24">
        <f t="shared" si="0"/>
        <v>0</v>
      </c>
    </row>
    <row r="16" spans="7:23" ht="25.2" customHeight="1">
      <c r="G16" s="26">
        <v>5</v>
      </c>
      <c r="L16" s="27" t="str">
        <f>Skilled_Label</f>
        <v>Skilled technical</v>
      </c>
      <c r="M16" s="21">
        <f>DiversityIndex!L19</f>
        <v>0</v>
      </c>
      <c r="N16" s="21">
        <f>DiversityIndex!M19</f>
        <v>0</v>
      </c>
      <c r="O16" s="21">
        <f>DiversityIndex!N19</f>
        <v>0</v>
      </c>
      <c r="P16" s="21">
        <f>DiversityIndex!O19</f>
        <v>0</v>
      </c>
      <c r="Q16" s="21">
        <f>DiversityIndex!P19</f>
        <v>0</v>
      </c>
      <c r="R16" s="21">
        <f>DiversityIndex!Q19</f>
        <v>0</v>
      </c>
      <c r="S16" s="21">
        <f>DiversityIndex!R19</f>
        <v>0</v>
      </c>
      <c r="T16" s="21">
        <f>DiversityIndex!S19</f>
        <v>0</v>
      </c>
      <c r="U16" s="21">
        <f>DiversityIndex!T19</f>
        <v>0</v>
      </c>
      <c r="V16" s="21">
        <f>DiversityIndex!U19</f>
        <v>0</v>
      </c>
      <c r="W16" s="24">
        <f t="shared" si="0"/>
        <v>0</v>
      </c>
    </row>
    <row r="17" spans="7:23" ht="25.2" customHeight="1">
      <c r="G17" s="26">
        <v>6</v>
      </c>
      <c r="L17" s="27" t="str">
        <f>Semi_Label</f>
        <v>Semi-skilled</v>
      </c>
      <c r="M17" s="21">
        <f>DiversityIndex!L20</f>
        <v>0</v>
      </c>
      <c r="N17" s="21">
        <f>DiversityIndex!M20</f>
        <v>0</v>
      </c>
      <c r="O17" s="21">
        <f>DiversityIndex!N20</f>
        <v>0</v>
      </c>
      <c r="P17" s="21">
        <f>DiversityIndex!O20</f>
        <v>0</v>
      </c>
      <c r="Q17" s="21">
        <f>DiversityIndex!P20</f>
        <v>0</v>
      </c>
      <c r="R17" s="21">
        <f>DiversityIndex!Q20</f>
        <v>0</v>
      </c>
      <c r="S17" s="21">
        <f>DiversityIndex!R20</f>
        <v>0</v>
      </c>
      <c r="T17" s="21">
        <f>DiversityIndex!S20</f>
        <v>0</v>
      </c>
      <c r="U17" s="21">
        <f>DiversityIndex!T20</f>
        <v>0</v>
      </c>
      <c r="V17" s="21">
        <f>DiversityIndex!U20</f>
        <v>0</v>
      </c>
      <c r="W17" s="24">
        <f t="shared" si="0"/>
        <v>0</v>
      </c>
    </row>
    <row r="18" spans="7:23" ht="25.2" customHeight="1">
      <c r="G18" s="26">
        <v>7</v>
      </c>
      <c r="L18" s="27" t="str">
        <f>Unskilled_Label</f>
        <v>Unskilled</v>
      </c>
      <c r="M18" s="21">
        <f>DiversityIndex!L21</f>
        <v>0</v>
      </c>
      <c r="N18" s="21">
        <f>DiversityIndex!M21</f>
        <v>0</v>
      </c>
      <c r="O18" s="21">
        <f>DiversityIndex!N21</f>
        <v>0</v>
      </c>
      <c r="P18" s="21">
        <f>DiversityIndex!O21</f>
        <v>0</v>
      </c>
      <c r="Q18" s="21">
        <f>DiversityIndex!P21</f>
        <v>0</v>
      </c>
      <c r="R18" s="21">
        <f>DiversityIndex!Q21</f>
        <v>0</v>
      </c>
      <c r="S18" s="21">
        <f>DiversityIndex!R21</f>
        <v>0</v>
      </c>
      <c r="T18" s="21">
        <f>DiversityIndex!S21</f>
        <v>0</v>
      </c>
      <c r="U18" s="21">
        <f>DiversityIndex!T21</f>
        <v>0</v>
      </c>
      <c r="V18" s="21">
        <f>DiversityIndex!U21</f>
        <v>0</v>
      </c>
      <c r="W18" s="24">
        <f t="shared" si="0"/>
        <v>0</v>
      </c>
    </row>
    <row r="19" spans="7:23">
      <c r="G19" s="26">
        <v>8</v>
      </c>
      <c r="L19" s="28" t="s">
        <v>22</v>
      </c>
      <c r="M19" s="22">
        <f>SUM(M13:M18)</f>
        <v>0</v>
      </c>
      <c r="N19" s="23">
        <f t="shared" ref="N19:V19" si="1">SUM(N13:N18)</f>
        <v>0</v>
      </c>
      <c r="O19" s="23">
        <f t="shared" si="1"/>
        <v>0</v>
      </c>
      <c r="P19" s="23">
        <f t="shared" si="1"/>
        <v>0</v>
      </c>
      <c r="Q19" s="23">
        <f t="shared" si="1"/>
        <v>0</v>
      </c>
      <c r="R19" s="23">
        <f t="shared" si="1"/>
        <v>0</v>
      </c>
      <c r="S19" s="23">
        <f t="shared" si="1"/>
        <v>0</v>
      </c>
      <c r="T19" s="23">
        <f t="shared" si="1"/>
        <v>0</v>
      </c>
      <c r="U19" s="23">
        <f t="shared" si="1"/>
        <v>0</v>
      </c>
      <c r="V19" s="23">
        <f t="shared" si="1"/>
        <v>0</v>
      </c>
      <c r="W19" s="24">
        <f t="shared" si="0"/>
        <v>0</v>
      </c>
    </row>
    <row r="20" spans="7:23">
      <c r="G20" s="26">
        <v>9</v>
      </c>
      <c r="L20" s="27" t="str">
        <f>NonPerm_Label</f>
        <v>Temporary employees</v>
      </c>
      <c r="M20" s="21" t="e">
        <f>DiversityIndex!#REF!</f>
        <v>#REF!</v>
      </c>
      <c r="N20" s="21" t="e">
        <f>DiversityIndex!#REF!</f>
        <v>#REF!</v>
      </c>
      <c r="O20" s="21" t="e">
        <f>DiversityIndex!#REF!</f>
        <v>#REF!</v>
      </c>
      <c r="P20" s="21" t="e">
        <f>DiversityIndex!#REF!</f>
        <v>#REF!</v>
      </c>
      <c r="Q20" s="21" t="e">
        <f>DiversityIndex!#REF!</f>
        <v>#REF!</v>
      </c>
      <c r="R20" s="21" t="e">
        <f>DiversityIndex!#REF!</f>
        <v>#REF!</v>
      </c>
      <c r="S20" s="21" t="e">
        <f>DiversityIndex!#REF!</f>
        <v>#REF!</v>
      </c>
      <c r="T20" s="21" t="e">
        <f>DiversityIndex!#REF!</f>
        <v>#REF!</v>
      </c>
      <c r="U20" s="21" t="e">
        <f>DiversityIndex!#REF!</f>
        <v>#REF!</v>
      </c>
      <c r="V20" s="21" t="e">
        <f>DiversityIndex!#REF!</f>
        <v>#REF!</v>
      </c>
      <c r="W20" s="24" t="e">
        <f>SUM(M20:V20)</f>
        <v>#REF!</v>
      </c>
    </row>
    <row r="21" spans="7:23">
      <c r="G21" s="26">
        <v>10</v>
      </c>
      <c r="L21" s="28" t="s">
        <v>23</v>
      </c>
      <c r="M21" s="22" t="e">
        <f>M20+M19</f>
        <v>#REF!</v>
      </c>
      <c r="N21" s="22" t="e">
        <f t="shared" ref="N21:V21" si="2">N20+N19</f>
        <v>#REF!</v>
      </c>
      <c r="O21" s="22" t="e">
        <f t="shared" si="2"/>
        <v>#REF!</v>
      </c>
      <c r="P21" s="22" t="e">
        <f t="shared" si="2"/>
        <v>#REF!</v>
      </c>
      <c r="Q21" s="22" t="e">
        <f t="shared" si="2"/>
        <v>#REF!</v>
      </c>
      <c r="R21" s="22" t="e">
        <f t="shared" si="2"/>
        <v>#REF!</v>
      </c>
      <c r="S21" s="22" t="e">
        <f t="shared" si="2"/>
        <v>#REF!</v>
      </c>
      <c r="T21" s="22" t="e">
        <f t="shared" si="2"/>
        <v>#REF!</v>
      </c>
      <c r="U21" s="22" t="e">
        <f t="shared" si="2"/>
        <v>#REF!</v>
      </c>
      <c r="V21" s="22" t="e">
        <f t="shared" si="2"/>
        <v>#REF!</v>
      </c>
      <c r="W21" s="24" t="e">
        <f>SUM(M21:V21)</f>
        <v>#REF!</v>
      </c>
    </row>
    <row r="22" spans="7:23">
      <c r="G22" s="26">
        <v>11</v>
      </c>
    </row>
    <row r="23" spans="7:23">
      <c r="G23" s="26">
        <v>12</v>
      </c>
    </row>
    <row r="24" spans="7:23">
      <c r="G24" s="26">
        <v>13</v>
      </c>
    </row>
    <row r="25" spans="7:23">
      <c r="G25" s="26">
        <v>14</v>
      </c>
    </row>
    <row r="26" spans="7:23">
      <c r="G26" s="26">
        <v>15</v>
      </c>
    </row>
    <row r="27" spans="7:23">
      <c r="G27" s="26">
        <v>16</v>
      </c>
    </row>
    <row r="28" spans="7:23">
      <c r="G28" s="26">
        <v>17</v>
      </c>
    </row>
    <row r="29" spans="7:23">
      <c r="G29" s="26">
        <v>18</v>
      </c>
    </row>
    <row r="30" spans="7:23">
      <c r="G30" s="26">
        <v>19</v>
      </c>
    </row>
    <row r="31" spans="7:23">
      <c r="G31" s="26">
        <v>20</v>
      </c>
    </row>
  </sheetData>
  <mergeCells count="5">
    <mergeCell ref="L11:L12"/>
    <mergeCell ref="M11:P11"/>
    <mergeCell ref="Q11:T11"/>
    <mergeCell ref="U11:V11"/>
    <mergeCell ref="W11:W12"/>
  </mergeCells>
  <pageMargins left="0.7" right="0.7" top="0.75" bottom="0.75" header="0.3" footer="0.3"/>
  <customProperties>
    <customPr name="SSC_SHEET_GUID" r:id="rId1"/>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9545-857D-4E8D-AD92-AC59C62F97ED}">
  <sheetPr codeName="Lists1"/>
  <dimension ref="G1:N31"/>
  <sheetViews>
    <sheetView workbookViewId="0">
      <selection activeCell="P7" sqref="P7"/>
    </sheetView>
  </sheetViews>
  <sheetFormatPr defaultColWidth="11.44140625" defaultRowHeight="14.4"/>
  <cols>
    <col min="1" max="6" width="1.6640625" style="1" customWidth="1"/>
    <col min="7" max="7" width="3" style="2" bestFit="1" customWidth="1"/>
    <col min="8" max="10" width="1.6640625" style="1" customWidth="1"/>
    <col min="11" max="11" width="11.44140625" style="3"/>
    <col min="12" max="12" width="11.44140625" style="4"/>
    <col min="13" max="13" width="11.44140625" style="1"/>
    <col min="14" max="14" width="28.33203125" style="1" customWidth="1"/>
    <col min="15" max="16384" width="11.44140625" style="1"/>
  </cols>
  <sheetData>
    <row r="1" spans="7:14" ht="8.1" customHeight="1"/>
    <row r="2" spans="7:14" ht="8.1" customHeight="1"/>
    <row r="3" spans="7:14" ht="8.1" customHeight="1"/>
    <row r="4" spans="7:14" ht="12.75" customHeight="1"/>
    <row r="5" spans="7:14" ht="13.2" customHeight="1">
      <c r="N5" s="1" t="str">
        <f>INDEX(rL1.eapList,rL1.eapSel)</f>
        <v>South Africa</v>
      </c>
    </row>
    <row r="6" spans="7:14" ht="8.1" customHeight="1"/>
    <row r="7" spans="7:14" s="6" customFormat="1">
      <c r="G7" s="2"/>
      <c r="K7" s="7"/>
      <c r="L7" s="4"/>
      <c r="N7" s="8">
        <v>1</v>
      </c>
    </row>
    <row r="8" spans="7:14" ht="8.1" customHeight="1"/>
    <row r="11" spans="7:14">
      <c r="N11" s="9" t="s">
        <v>20</v>
      </c>
    </row>
    <row r="12" spans="7:14">
      <c r="G12" s="2">
        <v>1</v>
      </c>
      <c r="N12" s="10" t="str">
        <f>Parameters1!K13</f>
        <v>South Africa</v>
      </c>
    </row>
    <row r="13" spans="7:14">
      <c r="G13" s="2">
        <v>2</v>
      </c>
      <c r="L13" s="11" t="s">
        <v>0</v>
      </c>
      <c r="N13" s="10" t="str">
        <f>Parameters1!K14</f>
        <v>Eastern Cape</v>
      </c>
    </row>
    <row r="14" spans="7:14">
      <c r="G14" s="2">
        <v>3</v>
      </c>
      <c r="L14" s="8">
        <v>1</v>
      </c>
      <c r="N14" s="10" t="str">
        <f>Parameters1!K15</f>
        <v>Free State</v>
      </c>
    </row>
    <row r="15" spans="7:14">
      <c r="G15" s="2">
        <v>4</v>
      </c>
      <c r="N15" s="10" t="str">
        <f>Parameters1!K16</f>
        <v>Gauteng</v>
      </c>
    </row>
    <row r="16" spans="7:14">
      <c r="G16" s="2">
        <v>5</v>
      </c>
      <c r="L16" s="11" t="s">
        <v>0</v>
      </c>
      <c r="N16" s="10" t="str">
        <f>Parameters1!K17</f>
        <v>KwaZulu-Natal</v>
      </c>
    </row>
    <row r="17" spans="7:14">
      <c r="G17" s="2">
        <v>6</v>
      </c>
      <c r="L17" s="8" t="b">
        <v>1</v>
      </c>
      <c r="N17" s="10" t="str">
        <f>Parameters1!K18</f>
        <v>Limpopo</v>
      </c>
    </row>
    <row r="18" spans="7:14">
      <c r="G18" s="2">
        <v>7</v>
      </c>
      <c r="N18" s="10" t="str">
        <f>Parameters1!K19</f>
        <v>Mpumalanga</v>
      </c>
    </row>
    <row r="19" spans="7:14">
      <c r="G19" s="2">
        <v>8</v>
      </c>
      <c r="N19" s="10" t="str">
        <f>Parameters1!K20</f>
        <v>North West</v>
      </c>
    </row>
    <row r="20" spans="7:14">
      <c r="G20" s="2">
        <v>9</v>
      </c>
      <c r="N20" s="10" t="str">
        <f>Parameters1!K21</f>
        <v>Northern Cape</v>
      </c>
    </row>
    <row r="21" spans="7:14">
      <c r="G21" s="2">
        <v>10</v>
      </c>
      <c r="N21" s="19" t="str">
        <f>Parameters1!K22</f>
        <v>Western Cape</v>
      </c>
    </row>
    <row r="22" spans="7:14">
      <c r="G22" s="2">
        <v>11</v>
      </c>
    </row>
    <row r="23" spans="7:14">
      <c r="G23" s="2">
        <v>12</v>
      </c>
    </row>
    <row r="24" spans="7:14">
      <c r="G24" s="2">
        <v>13</v>
      </c>
    </row>
    <row r="25" spans="7:14">
      <c r="G25" s="2">
        <v>14</v>
      </c>
    </row>
    <row r="26" spans="7:14">
      <c r="G26" s="2">
        <v>15</v>
      </c>
    </row>
    <row r="27" spans="7:14">
      <c r="G27" s="2">
        <v>16</v>
      </c>
    </row>
    <row r="28" spans="7:14">
      <c r="G28" s="2">
        <v>17</v>
      </c>
    </row>
    <row r="29" spans="7:14">
      <c r="G29" s="2">
        <v>18</v>
      </c>
    </row>
    <row r="30" spans="7:14">
      <c r="G30" s="2">
        <v>19</v>
      </c>
    </row>
    <row r="31" spans="7:14">
      <c r="G31" s="2">
        <v>20</v>
      </c>
    </row>
  </sheetData>
  <pageMargins left="0.7" right="0.7" top="0.75" bottom="0.75" header="0.3" footer="0.3"/>
  <pageSetup paperSize="9" orientation="portrait" r:id="rId1"/>
  <customProperties>
    <customPr name="SSC_SHEET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4097" r:id="rId5" name="Drop Down 1">
              <controlPr defaultSize="0" autoLine="0" autoPict="0">
                <anchor moveWithCells="1">
                  <from>
                    <xdr:col>13</xdr:col>
                    <xdr:colOff>53340</xdr:colOff>
                    <xdr:row>0</xdr:row>
                    <xdr:rowOff>45720</xdr:rowOff>
                  </from>
                  <to>
                    <xdr:col>13</xdr:col>
                    <xdr:colOff>1935480</xdr:colOff>
                    <xdr:row>3</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1A11-2960-422F-A8DE-386D24D60E60}">
  <sheetPr codeName="Parameters1"/>
  <dimension ref="K1:Y50"/>
  <sheetViews>
    <sheetView zoomScale="98" zoomScaleNormal="98" workbookViewId="0">
      <selection activeCell="Y16" sqref="Y16"/>
    </sheetView>
  </sheetViews>
  <sheetFormatPr defaultColWidth="11.44140625" defaultRowHeight="14.4"/>
  <cols>
    <col min="1" max="10" width="1.6640625" style="1" customWidth="1"/>
    <col min="11" max="11" width="35" style="1" customWidth="1"/>
    <col min="12" max="12" width="10.5546875" style="1" customWidth="1"/>
    <col min="13" max="18" width="11.44140625" style="1"/>
    <col min="19" max="19" width="9" style="1" customWidth="1"/>
    <col min="20" max="24" width="11.44140625" style="1"/>
    <col min="25" max="25" width="94.88671875" style="1" customWidth="1"/>
    <col min="26" max="16384" width="11.44140625" style="1"/>
  </cols>
  <sheetData>
    <row r="1" spans="11:25" ht="8.1" customHeight="1"/>
    <row r="2" spans="11:25" ht="8.1" customHeight="1"/>
    <row r="3" spans="11:25" ht="8.1" customHeight="1"/>
    <row r="4" spans="11:25" ht="8.1" customHeight="1"/>
    <row r="5" spans="11:25" ht="8.1" customHeight="1"/>
    <row r="6" spans="11:25" ht="8.1" customHeight="1"/>
    <row r="7" spans="11:25" ht="8.1" customHeight="1"/>
    <row r="8" spans="11:25" ht="8.1" customHeight="1"/>
    <row r="9" spans="11:25" ht="8.1" customHeight="1"/>
    <row r="10" spans="11:25" ht="19.2" customHeight="1">
      <c r="L10" s="139" t="s">
        <v>1</v>
      </c>
      <c r="M10" s="139"/>
      <c r="N10" s="139"/>
      <c r="O10" s="139"/>
      <c r="P10" s="139"/>
      <c r="Q10" s="139"/>
      <c r="R10" s="139"/>
      <c r="S10" s="139"/>
      <c r="T10" s="139"/>
      <c r="U10" s="139"/>
      <c r="V10" s="139"/>
      <c r="Y10" s="18" t="s">
        <v>24</v>
      </c>
    </row>
    <row r="11" spans="11:25">
      <c r="K11" s="13"/>
      <c r="L11" s="138" t="s">
        <v>2</v>
      </c>
      <c r="M11" s="138"/>
      <c r="N11" s="138"/>
      <c r="O11" s="138"/>
      <c r="P11" s="138" t="s">
        <v>3</v>
      </c>
      <c r="Q11" s="138"/>
      <c r="R11" s="138"/>
      <c r="S11" s="138"/>
      <c r="T11" s="138" t="s">
        <v>4</v>
      </c>
      <c r="U11" s="140"/>
      <c r="V11" s="141" t="s">
        <v>5</v>
      </c>
      <c r="Y11" s="1" t="s">
        <v>51</v>
      </c>
    </row>
    <row r="12" spans="11:25">
      <c r="K12" s="25"/>
      <c r="L12" s="14" t="s">
        <v>6</v>
      </c>
      <c r="M12" s="14" t="s">
        <v>7</v>
      </c>
      <c r="N12" s="14" t="s">
        <v>8</v>
      </c>
      <c r="O12" s="14" t="s">
        <v>9</v>
      </c>
      <c r="P12" s="14" t="s">
        <v>6</v>
      </c>
      <c r="Q12" s="14" t="s">
        <v>7</v>
      </c>
      <c r="R12" s="14" t="s">
        <v>8</v>
      </c>
      <c r="S12" s="14" t="s">
        <v>9</v>
      </c>
      <c r="T12" s="14" t="s">
        <v>2</v>
      </c>
      <c r="U12" s="15" t="s">
        <v>3</v>
      </c>
      <c r="V12" s="141"/>
      <c r="Y12" s="1" t="s">
        <v>52</v>
      </c>
    </row>
    <row r="13" spans="11:25">
      <c r="K13" s="16" t="s">
        <v>10</v>
      </c>
      <c r="L13" s="55">
        <f>L41</f>
        <v>0.44001450318615914</v>
      </c>
      <c r="M13" s="55">
        <f t="shared" ref="M13:S13" si="0">M41</f>
        <v>4.6177001560615355E-2</v>
      </c>
      <c r="N13" s="55">
        <f t="shared" si="0"/>
        <v>1.5106182474790262E-2</v>
      </c>
      <c r="O13" s="55">
        <f t="shared" si="0"/>
        <v>4.1854788934673204E-2</v>
      </c>
      <c r="P13" s="55">
        <f t="shared" si="0"/>
        <v>0.37277739363607759</v>
      </c>
      <c r="Q13" s="55">
        <f t="shared" si="0"/>
        <v>4.0272558353591427E-2</v>
      </c>
      <c r="R13" s="55">
        <f t="shared" si="0"/>
        <v>8.5463149968253837E-3</v>
      </c>
      <c r="S13" s="55">
        <f t="shared" si="0"/>
        <v>3.5251256857267654E-2</v>
      </c>
      <c r="T13" s="55">
        <v>0</v>
      </c>
      <c r="U13" s="55">
        <v>0</v>
      </c>
      <c r="V13" s="17">
        <f t="shared" ref="V13:V22" si="1">SUM(L13:N13)+SUM(P13:R13)</f>
        <v>0.9228939542080592</v>
      </c>
      <c r="Y13" s="1" t="s">
        <v>92</v>
      </c>
    </row>
    <row r="14" spans="11:25">
      <c r="K14" s="16" t="s">
        <v>11</v>
      </c>
      <c r="L14" s="55">
        <f t="shared" ref="L14:S14" si="2">L42</f>
        <v>0.43735230853181695</v>
      </c>
      <c r="M14" s="55">
        <f t="shared" si="2"/>
        <v>4.4641590712867912E-2</v>
      </c>
      <c r="N14" s="55">
        <f t="shared" si="2"/>
        <v>1.5064374006485343E-3</v>
      </c>
      <c r="O14" s="55">
        <f t="shared" si="2"/>
        <v>3.430539929074735E-2</v>
      </c>
      <c r="P14" s="55">
        <f t="shared" si="2"/>
        <v>0.40285666680522031</v>
      </c>
      <c r="Q14" s="55">
        <f t="shared" si="2"/>
        <v>4.5659570078957962E-2</v>
      </c>
      <c r="R14" s="55">
        <f t="shared" si="2"/>
        <v>1.3033095882681578E-3</v>
      </c>
      <c r="S14" s="55">
        <f t="shared" si="2"/>
        <v>3.2374717591472708E-2</v>
      </c>
      <c r="T14" s="55">
        <v>0</v>
      </c>
      <c r="U14" s="55">
        <v>0</v>
      </c>
      <c r="V14" s="17">
        <f t="shared" si="1"/>
        <v>0.9333198831177798</v>
      </c>
      <c r="Y14" s="1" t="s">
        <v>93</v>
      </c>
    </row>
    <row r="15" spans="11:25">
      <c r="K15" s="16" t="s">
        <v>12</v>
      </c>
      <c r="L15" s="55">
        <f t="shared" ref="L15:S15" si="3">L43</f>
        <v>0.48300269533440654</v>
      </c>
      <c r="M15" s="55">
        <f t="shared" si="3"/>
        <v>9.0998904966287947E-3</v>
      </c>
      <c r="N15" s="55">
        <f t="shared" si="3"/>
        <v>4.6775232973298945E-3</v>
      </c>
      <c r="O15" s="55">
        <f t="shared" si="3"/>
        <v>4.5297165805587736E-2</v>
      </c>
      <c r="P15" s="55">
        <f t="shared" si="3"/>
        <v>0.42736467172108078</v>
      </c>
      <c r="Q15" s="55">
        <f t="shared" si="3"/>
        <v>3.3145472548024787E-3</v>
      </c>
      <c r="R15" s="55">
        <f t="shared" si="3"/>
        <v>1.4794072268746823E-3</v>
      </c>
      <c r="S15" s="55">
        <f t="shared" si="3"/>
        <v>2.5764098863289356E-2</v>
      </c>
      <c r="T15" s="55">
        <v>0</v>
      </c>
      <c r="U15" s="55">
        <v>0</v>
      </c>
      <c r="V15" s="17">
        <f t="shared" si="1"/>
        <v>0.92893873533112314</v>
      </c>
      <c r="Y15" s="1" t="s">
        <v>94</v>
      </c>
    </row>
    <row r="16" spans="11:25">
      <c r="K16" s="16" t="s">
        <v>13</v>
      </c>
      <c r="L16" s="55">
        <f t="shared" ref="L16:S16" si="4">L44</f>
        <v>0.46077526618975778</v>
      </c>
      <c r="M16" s="55">
        <f t="shared" si="4"/>
        <v>1.2750309791294623E-2</v>
      </c>
      <c r="N16" s="55">
        <f t="shared" si="4"/>
        <v>1.9937875682985825E-2</v>
      </c>
      <c r="O16" s="55">
        <f t="shared" si="4"/>
        <v>5.4609387489874144E-2</v>
      </c>
      <c r="P16" s="55">
        <f t="shared" si="4"/>
        <v>0.37904223952608718</v>
      </c>
      <c r="Q16" s="55">
        <f t="shared" si="4"/>
        <v>1.3539401953360331E-2</v>
      </c>
      <c r="R16" s="55">
        <f t="shared" si="4"/>
        <v>1.0504888845408936E-2</v>
      </c>
      <c r="S16" s="55">
        <f t="shared" si="4"/>
        <v>4.8840630521231054E-2</v>
      </c>
      <c r="T16" s="55">
        <v>0</v>
      </c>
      <c r="U16" s="55">
        <v>0</v>
      </c>
      <c r="V16" s="17">
        <f t="shared" si="1"/>
        <v>0.89654998198889468</v>
      </c>
      <c r="Y16" s="1" t="s">
        <v>95</v>
      </c>
    </row>
    <row r="17" spans="11:25">
      <c r="K17" s="16" t="s">
        <v>14</v>
      </c>
      <c r="L17" s="55">
        <f t="shared" ref="L17:S17" si="5">L45</f>
        <v>0.47324540664581005</v>
      </c>
      <c r="M17" s="55">
        <f t="shared" si="5"/>
        <v>4.8963358778697378E-3</v>
      </c>
      <c r="N17" s="55">
        <f t="shared" si="5"/>
        <v>3.929930417838523E-2</v>
      </c>
      <c r="O17" s="55">
        <f t="shared" si="5"/>
        <v>1.2522409509364488E-2</v>
      </c>
      <c r="P17" s="55">
        <f t="shared" si="5"/>
        <v>0.43132522309228999</v>
      </c>
      <c r="Q17" s="55">
        <f t="shared" si="5"/>
        <v>5.0467130508993286E-3</v>
      </c>
      <c r="R17" s="55">
        <f t="shared" si="5"/>
        <v>2.636499899899207E-2</v>
      </c>
      <c r="S17" s="55">
        <f t="shared" si="5"/>
        <v>7.2996086463891306E-3</v>
      </c>
      <c r="T17" s="55">
        <v>0</v>
      </c>
      <c r="U17" s="55">
        <v>0</v>
      </c>
      <c r="V17" s="17">
        <f t="shared" si="1"/>
        <v>0.98017798184424643</v>
      </c>
      <c r="Y17" s="1" t="s">
        <v>53</v>
      </c>
    </row>
    <row r="18" spans="11:25">
      <c r="K18" s="16" t="s">
        <v>15</v>
      </c>
      <c r="L18" s="55">
        <f t="shared" ref="L18:S18" si="6">L46</f>
        <v>0.52539772592094403</v>
      </c>
      <c r="M18" s="55">
        <f t="shared" si="6"/>
        <v>0</v>
      </c>
      <c r="N18" s="55">
        <f t="shared" si="6"/>
        <v>2.8713836624436237E-3</v>
      </c>
      <c r="O18" s="55">
        <f t="shared" si="6"/>
        <v>1.6127285942215911E-2</v>
      </c>
      <c r="P18" s="55">
        <f t="shared" si="6"/>
        <v>0.43741354602195082</v>
      </c>
      <c r="Q18" s="55">
        <f t="shared" si="6"/>
        <v>1.032057568888869E-3</v>
      </c>
      <c r="R18" s="55">
        <f t="shared" si="6"/>
        <v>1.2919386778380761E-3</v>
      </c>
      <c r="S18" s="55">
        <f t="shared" si="6"/>
        <v>1.5866062205718907E-2</v>
      </c>
      <c r="T18" s="55">
        <v>0</v>
      </c>
      <c r="U18" s="55">
        <v>0</v>
      </c>
      <c r="V18" s="17">
        <f t="shared" si="1"/>
        <v>0.96800665185206536</v>
      </c>
    </row>
    <row r="19" spans="11:25">
      <c r="K19" s="16" t="s">
        <v>16</v>
      </c>
      <c r="L19" s="55">
        <f t="shared" ref="L19:S19" si="7">L47</f>
        <v>0.50605070789300244</v>
      </c>
      <c r="M19" s="55">
        <f t="shared" si="7"/>
        <v>2.6304704915240478E-3</v>
      </c>
      <c r="N19" s="55">
        <f t="shared" si="7"/>
        <v>5.6390865553399274E-3</v>
      </c>
      <c r="O19" s="55">
        <f t="shared" si="7"/>
        <v>3.1077554187528326E-2</v>
      </c>
      <c r="P19" s="55">
        <f t="shared" si="7"/>
        <v>0.42683953410145026</v>
      </c>
      <c r="Q19" s="55">
        <f t="shared" si="7"/>
        <v>1.897146313342599E-3</v>
      </c>
      <c r="R19" s="55">
        <f t="shared" si="7"/>
        <v>2.2808099215967316E-3</v>
      </c>
      <c r="S19" s="55">
        <f t="shared" si="7"/>
        <v>2.3584690536215747E-2</v>
      </c>
      <c r="T19" s="55">
        <v>0</v>
      </c>
      <c r="U19" s="55">
        <v>0</v>
      </c>
      <c r="V19" s="17">
        <f t="shared" si="1"/>
        <v>0.94533775527625608</v>
      </c>
    </row>
    <row r="20" spans="11:25">
      <c r="K20" s="16" t="s">
        <v>17</v>
      </c>
      <c r="L20" s="55">
        <f t="shared" ref="L20:S20" si="8">L48</f>
        <v>0.51919732466830315</v>
      </c>
      <c r="M20" s="55">
        <f t="shared" si="8"/>
        <v>1.6331074357289907E-2</v>
      </c>
      <c r="N20" s="55">
        <f t="shared" si="8"/>
        <v>3.8067214120916901E-3</v>
      </c>
      <c r="O20" s="55">
        <f t="shared" si="8"/>
        <v>3.1047755429790946E-2</v>
      </c>
      <c r="P20" s="55">
        <f t="shared" si="8"/>
        <v>0.40063659791628758</v>
      </c>
      <c r="Q20" s="55">
        <f t="shared" si="8"/>
        <v>1.2882694890577312E-2</v>
      </c>
      <c r="R20" s="55">
        <f t="shared" si="8"/>
        <v>0</v>
      </c>
      <c r="S20" s="55">
        <f t="shared" si="8"/>
        <v>1.609783132565944E-2</v>
      </c>
      <c r="T20" s="55">
        <v>0</v>
      </c>
      <c r="U20" s="55">
        <v>0</v>
      </c>
      <c r="V20" s="17">
        <f t="shared" si="1"/>
        <v>0.95285441324454956</v>
      </c>
    </row>
    <row r="21" spans="11:25">
      <c r="K21" s="16" t="s">
        <v>18</v>
      </c>
      <c r="L21" s="55">
        <f t="shared" ref="L21:S21" si="9">L49</f>
        <v>0.3673854199975975</v>
      </c>
      <c r="M21" s="55">
        <f t="shared" si="9"/>
        <v>0.18286833442930661</v>
      </c>
      <c r="N21" s="55">
        <f t="shared" si="9"/>
        <v>9.106580436836674E-3</v>
      </c>
      <c r="O21" s="55">
        <f t="shared" si="9"/>
        <v>4.1009299791070701E-2</v>
      </c>
      <c r="P21" s="55">
        <f t="shared" si="9"/>
        <v>0.21416732650474504</v>
      </c>
      <c r="Q21" s="55">
        <f t="shared" si="9"/>
        <v>0.15509734780552453</v>
      </c>
      <c r="R21" s="55">
        <f t="shared" si="9"/>
        <v>3.7587073771966802E-3</v>
      </c>
      <c r="S21" s="55">
        <f t="shared" si="9"/>
        <v>2.6606983657722388E-2</v>
      </c>
      <c r="T21" s="55">
        <v>0</v>
      </c>
      <c r="U21" s="55">
        <v>0</v>
      </c>
      <c r="V21" s="17">
        <f t="shared" si="1"/>
        <v>0.932383716551207</v>
      </c>
    </row>
    <row r="22" spans="11:25">
      <c r="K22" s="16" t="s">
        <v>19</v>
      </c>
      <c r="L22" s="55">
        <f t="shared" ref="L22:S22" si="10">L50</f>
        <v>0.228140490912772</v>
      </c>
      <c r="M22" s="55">
        <f t="shared" si="10"/>
        <v>0.22972317454516278</v>
      </c>
      <c r="N22" s="55">
        <f t="shared" si="10"/>
        <v>7.9076941518934716E-3</v>
      </c>
      <c r="O22" s="55">
        <f t="shared" si="10"/>
        <v>7.793929624958712E-2</v>
      </c>
      <c r="P22" s="55">
        <f t="shared" si="10"/>
        <v>0.19079264749538336</v>
      </c>
      <c r="Q22" s="55">
        <f t="shared" si="10"/>
        <v>0.19181070616952164</v>
      </c>
      <c r="R22" s="55">
        <f t="shared" si="10"/>
        <v>3.3618034227771184E-3</v>
      </c>
      <c r="S22" s="55">
        <f t="shared" si="10"/>
        <v>7.0324187052902429E-2</v>
      </c>
      <c r="T22" s="55">
        <v>0</v>
      </c>
      <c r="U22" s="55">
        <v>0</v>
      </c>
      <c r="V22" s="17">
        <f t="shared" si="1"/>
        <v>0.85173651669751038</v>
      </c>
    </row>
    <row r="25" spans="11:25">
      <c r="L25" s="138" t="s">
        <v>2</v>
      </c>
      <c r="M25" s="138"/>
      <c r="N25" s="138"/>
      <c r="O25" s="138"/>
      <c r="P25" s="138" t="s">
        <v>3</v>
      </c>
      <c r="Q25" s="138"/>
      <c r="R25" s="138"/>
      <c r="S25" s="138"/>
      <c r="T25" s="30"/>
    </row>
    <row r="26" spans="11:25">
      <c r="L26" s="14" t="s">
        <v>6</v>
      </c>
      <c r="M26" s="14" t="s">
        <v>7</v>
      </c>
      <c r="N26" s="14" t="s">
        <v>8</v>
      </c>
      <c r="O26" s="14" t="s">
        <v>9</v>
      </c>
      <c r="P26" s="14" t="s">
        <v>6</v>
      </c>
      <c r="Q26" s="14" t="s">
        <v>7</v>
      </c>
      <c r="R26" s="14" t="s">
        <v>8</v>
      </c>
      <c r="S26" s="14" t="s">
        <v>9</v>
      </c>
      <c r="T26" s="14" t="s">
        <v>22</v>
      </c>
    </row>
    <row r="27" spans="11:25">
      <c r="K27" s="29" t="str">
        <f>K13</f>
        <v>South Africa</v>
      </c>
      <c r="L27" s="53">
        <v>11027.718008811713</v>
      </c>
      <c r="M27" s="53">
        <v>1157.2958346045318</v>
      </c>
      <c r="N27" s="53">
        <v>378.59370387880551</v>
      </c>
      <c r="O27" s="53">
        <v>1048.9718096738125</v>
      </c>
      <c r="P27" s="53">
        <v>9342.610180599555</v>
      </c>
      <c r="Q27" s="53">
        <v>1009.3176788514332</v>
      </c>
      <c r="R27" s="53">
        <v>214.18919403116951</v>
      </c>
      <c r="S27" s="53">
        <v>883.47297023905446</v>
      </c>
      <c r="T27" s="56">
        <f>SUM(L27:S27)</f>
        <v>25062.169380690073</v>
      </c>
    </row>
    <row r="28" spans="11:25">
      <c r="K28" s="29" t="str">
        <f t="shared" ref="K28:K36" si="11">K14</f>
        <v>Eastern Cape</v>
      </c>
      <c r="L28" s="53">
        <v>1046.7419104939499</v>
      </c>
      <c r="M28" s="53">
        <v>106.84343729004668</v>
      </c>
      <c r="N28" s="53">
        <v>3.6054483582991592</v>
      </c>
      <c r="O28" s="53">
        <v>82.105200986363016</v>
      </c>
      <c r="P28" s="53">
        <v>964.1813907019623</v>
      </c>
      <c r="Q28" s="53">
        <v>109.27982929191262</v>
      </c>
      <c r="R28" s="53">
        <v>3.1192901964290161</v>
      </c>
      <c r="S28" s="53">
        <v>77.484382915827041</v>
      </c>
      <c r="T28" s="56">
        <f>SUM(L28:S28)</f>
        <v>2393.3608902347901</v>
      </c>
    </row>
    <row r="29" spans="11:25">
      <c r="K29" s="29" t="str">
        <f t="shared" si="11"/>
        <v>Free State</v>
      </c>
      <c r="L29" s="53">
        <v>592.22420579211871</v>
      </c>
      <c r="M29" s="53">
        <v>11.157650825178202</v>
      </c>
      <c r="N29" s="53">
        <v>5.7352527151373822</v>
      </c>
      <c r="O29" s="53">
        <v>55.540224315467015</v>
      </c>
      <c r="P29" s="53">
        <v>524.00474311721177</v>
      </c>
      <c r="Q29" s="53">
        <v>4.0640665869924284</v>
      </c>
      <c r="R29" s="53">
        <v>1.8139459229567738</v>
      </c>
      <c r="S29" s="53">
        <v>31.590140458113215</v>
      </c>
      <c r="T29" s="56">
        <f t="shared" ref="T29:T36" si="12">SUM(L29:S29)</f>
        <v>1226.1302297331752</v>
      </c>
    </row>
    <row r="30" spans="11:25">
      <c r="K30" s="29" t="str">
        <f t="shared" si="11"/>
        <v>Gauteng</v>
      </c>
      <c r="L30" s="53">
        <v>3604.5063893406113</v>
      </c>
      <c r="M30" s="53">
        <v>99.741840504665532</v>
      </c>
      <c r="N30" s="53">
        <v>155.96800775240627</v>
      </c>
      <c r="O30" s="53">
        <v>427.19282168276243</v>
      </c>
      <c r="P30" s="53">
        <v>2965.1334922979536</v>
      </c>
      <c r="Q30" s="53">
        <v>105.91467127196002</v>
      </c>
      <c r="R30" s="53">
        <v>82.176587462478466</v>
      </c>
      <c r="S30" s="53">
        <v>382.06557011830034</v>
      </c>
      <c r="T30" s="56">
        <f t="shared" si="12"/>
        <v>7822.6993804311387</v>
      </c>
    </row>
    <row r="31" spans="11:25">
      <c r="K31" s="29" t="str">
        <f t="shared" si="11"/>
        <v>KwaZulu-Natal</v>
      </c>
      <c r="L31" s="53">
        <v>1909.5438989519346</v>
      </c>
      <c r="M31" s="53">
        <v>19.756701642543881</v>
      </c>
      <c r="N31" s="53">
        <v>158.57258300460717</v>
      </c>
      <c r="O31" s="53">
        <v>50.527887525131575</v>
      </c>
      <c r="P31" s="53">
        <v>1740.3960749615794</v>
      </c>
      <c r="Q31" s="53">
        <v>20.363473117275188</v>
      </c>
      <c r="R31" s="53">
        <v>106.38269759706057</v>
      </c>
      <c r="S31" s="53">
        <v>29.453900576115743</v>
      </c>
      <c r="T31" s="56">
        <f t="shared" si="12"/>
        <v>4034.997217376248</v>
      </c>
    </row>
    <row r="32" spans="11:25">
      <c r="K32" s="29" t="str">
        <f t="shared" si="11"/>
        <v>Limpopo</v>
      </c>
      <c r="L32" s="53">
        <v>1163.1855897178566</v>
      </c>
      <c r="M32" s="53"/>
      <c r="N32" s="53">
        <v>6.3569976304165889</v>
      </c>
      <c r="O32" s="53">
        <v>35.704430536624677</v>
      </c>
      <c r="P32" s="53">
        <v>968.39614710604826</v>
      </c>
      <c r="Q32" s="53">
        <v>2.2848871105913591</v>
      </c>
      <c r="R32" s="53">
        <v>2.8602416392767367</v>
      </c>
      <c r="S32" s="53">
        <v>35.126103545481037</v>
      </c>
      <c r="T32" s="56">
        <f t="shared" si="12"/>
        <v>2213.9143972862948</v>
      </c>
    </row>
    <row r="33" spans="11:21">
      <c r="K33" s="29" t="str">
        <f t="shared" si="11"/>
        <v>Mpumalanga</v>
      </c>
      <c r="L33" s="53">
        <v>955.77420950246017</v>
      </c>
      <c r="M33" s="53">
        <v>4.9681500597515704</v>
      </c>
      <c r="N33" s="53">
        <v>10.650500850372387</v>
      </c>
      <c r="O33" s="53">
        <v>58.695945531875594</v>
      </c>
      <c r="P33" s="53">
        <v>806.16865449869124</v>
      </c>
      <c r="Q33" s="53">
        <v>3.5831261366971843</v>
      </c>
      <c r="R33" s="53">
        <v>4.3077487410617419</v>
      </c>
      <c r="S33" s="53">
        <v>44.544229663201826</v>
      </c>
      <c r="T33" s="56">
        <f t="shared" si="12"/>
        <v>1888.6925649841116</v>
      </c>
    </row>
    <row r="34" spans="11:21">
      <c r="K34" s="29" t="str">
        <f t="shared" si="11"/>
        <v>North West</v>
      </c>
      <c r="L34" s="53">
        <v>785.51721474744272</v>
      </c>
      <c r="M34" s="53">
        <v>24.708024162426732</v>
      </c>
      <c r="N34" s="53">
        <v>5.7593617279443396</v>
      </c>
      <c r="O34" s="53">
        <v>46.973559397576167</v>
      </c>
      <c r="P34" s="53">
        <v>606.14130614434214</v>
      </c>
      <c r="Q34" s="53">
        <v>19.490814239754496</v>
      </c>
      <c r="R34" s="53"/>
      <c r="S34" s="53">
        <v>24.355140185833317</v>
      </c>
      <c r="T34" s="56">
        <f t="shared" si="12"/>
        <v>1512.9454206053199</v>
      </c>
    </row>
    <row r="35" spans="11:21">
      <c r="K35" s="29" t="str">
        <f t="shared" si="11"/>
        <v>Northern Cape</v>
      </c>
      <c r="L35" s="53">
        <v>170.53912360264286</v>
      </c>
      <c r="M35" s="53">
        <v>84.886889328522869</v>
      </c>
      <c r="N35" s="53">
        <v>4.227245182253708</v>
      </c>
      <c r="O35" s="53">
        <v>19.036384312619095</v>
      </c>
      <c r="P35" s="53">
        <v>99.41578020891285</v>
      </c>
      <c r="Q35" s="53">
        <v>71.995687166957822</v>
      </c>
      <c r="R35" s="53">
        <v>1.744779806422645</v>
      </c>
      <c r="S35" s="53">
        <v>12.350875749852811</v>
      </c>
      <c r="T35" s="56">
        <f t="shared" si="12"/>
        <v>464.19676535818462</v>
      </c>
    </row>
    <row r="36" spans="11:21">
      <c r="K36" s="29" t="str">
        <f t="shared" si="11"/>
        <v>Western Cape</v>
      </c>
      <c r="L36" s="53">
        <v>799.68546666268776</v>
      </c>
      <c r="M36" s="53">
        <v>805.23314079139698</v>
      </c>
      <c r="N36" s="53">
        <v>27.718306657368203</v>
      </c>
      <c r="O36" s="53">
        <v>273.19535538539202</v>
      </c>
      <c r="P36" s="53">
        <v>668.77259156284981</v>
      </c>
      <c r="Q36" s="53">
        <v>672.34112392929217</v>
      </c>
      <c r="R36" s="53">
        <v>11.783902665483556</v>
      </c>
      <c r="S36" s="53">
        <v>246.50262702632807</v>
      </c>
      <c r="T36" s="56">
        <f t="shared" si="12"/>
        <v>3505.2325146807989</v>
      </c>
    </row>
    <row r="37" spans="11:21">
      <c r="L37" s="54"/>
      <c r="M37" s="54"/>
      <c r="N37" s="54"/>
      <c r="O37" s="54"/>
      <c r="P37" s="54"/>
      <c r="Q37" s="54"/>
      <c r="R37" s="54"/>
      <c r="S37" s="54"/>
      <c r="T37" s="57">
        <f>SUM(T28:T36)</f>
        <v>25062.169380690062</v>
      </c>
      <c r="U37" s="58" t="s">
        <v>64</v>
      </c>
    </row>
    <row r="39" spans="11:21">
      <c r="K39" s="13"/>
      <c r="L39" s="138" t="s">
        <v>2</v>
      </c>
      <c r="M39" s="138"/>
      <c r="N39" s="138"/>
      <c r="O39" s="138"/>
      <c r="P39" s="138" t="s">
        <v>3</v>
      </c>
      <c r="Q39" s="138"/>
      <c r="R39" s="138"/>
      <c r="S39" s="138"/>
    </row>
    <row r="40" spans="11:21">
      <c r="K40" s="25"/>
      <c r="L40" s="14" t="s">
        <v>6</v>
      </c>
      <c r="M40" s="14" t="s">
        <v>7</v>
      </c>
      <c r="N40" s="14" t="s">
        <v>8</v>
      </c>
      <c r="O40" s="14" t="s">
        <v>9</v>
      </c>
      <c r="P40" s="14" t="s">
        <v>6</v>
      </c>
      <c r="Q40" s="14" t="s">
        <v>7</v>
      </c>
      <c r="R40" s="14" t="s">
        <v>8</v>
      </c>
      <c r="S40" s="14" t="s">
        <v>9</v>
      </c>
      <c r="T40" s="14" t="s">
        <v>22</v>
      </c>
    </row>
    <row r="41" spans="11:21">
      <c r="K41" s="16" t="s">
        <v>10</v>
      </c>
      <c r="L41" s="55">
        <f t="shared" ref="L41:S41" si="13">IFERROR(L27/$T27,0)</f>
        <v>0.44001450318615914</v>
      </c>
      <c r="M41" s="55">
        <f t="shared" si="13"/>
        <v>4.6177001560615355E-2</v>
      </c>
      <c r="N41" s="55">
        <f t="shared" si="13"/>
        <v>1.5106182474790262E-2</v>
      </c>
      <c r="O41" s="55">
        <f t="shared" si="13"/>
        <v>4.1854788934673204E-2</v>
      </c>
      <c r="P41" s="55">
        <f t="shared" si="13"/>
        <v>0.37277739363607759</v>
      </c>
      <c r="Q41" s="55">
        <f t="shared" si="13"/>
        <v>4.0272558353591427E-2</v>
      </c>
      <c r="R41" s="55">
        <f t="shared" si="13"/>
        <v>8.5463149968253837E-3</v>
      </c>
      <c r="S41" s="55">
        <f t="shared" si="13"/>
        <v>3.5251256857267654E-2</v>
      </c>
      <c r="T41" s="17">
        <f>SUM(L41:S41)</f>
        <v>1</v>
      </c>
    </row>
    <row r="42" spans="11:21">
      <c r="K42" s="16" t="s">
        <v>11</v>
      </c>
      <c r="L42" s="55">
        <f>IFERROR(L28/$T28,0)</f>
        <v>0.43735230853181695</v>
      </c>
      <c r="M42" s="55">
        <f t="shared" ref="M42:S50" si="14">IFERROR(M28/$T28,0)</f>
        <v>4.4641590712867912E-2</v>
      </c>
      <c r="N42" s="55">
        <f t="shared" si="14"/>
        <v>1.5064374006485343E-3</v>
      </c>
      <c r="O42" s="55">
        <f t="shared" si="14"/>
        <v>3.430539929074735E-2</v>
      </c>
      <c r="P42" s="55">
        <f t="shared" si="14"/>
        <v>0.40285666680522031</v>
      </c>
      <c r="Q42" s="55">
        <f t="shared" si="14"/>
        <v>4.5659570078957962E-2</v>
      </c>
      <c r="R42" s="55">
        <f t="shared" si="14"/>
        <v>1.3033095882681578E-3</v>
      </c>
      <c r="S42" s="55">
        <f t="shared" si="14"/>
        <v>3.2374717591472708E-2</v>
      </c>
      <c r="T42" s="17">
        <f t="shared" ref="T42:T50" si="15">SUM(L42:S42)</f>
        <v>0.99999999999999989</v>
      </c>
    </row>
    <row r="43" spans="11:21">
      <c r="K43" s="16" t="s">
        <v>12</v>
      </c>
      <c r="L43" s="55">
        <f t="shared" ref="L43:L50" si="16">IFERROR(L29/$T29,0)</f>
        <v>0.48300269533440654</v>
      </c>
      <c r="M43" s="55">
        <f t="shared" si="14"/>
        <v>9.0998904966287947E-3</v>
      </c>
      <c r="N43" s="55">
        <f t="shared" si="14"/>
        <v>4.6775232973298945E-3</v>
      </c>
      <c r="O43" s="55">
        <f t="shared" si="14"/>
        <v>4.5297165805587736E-2</v>
      </c>
      <c r="P43" s="55">
        <f t="shared" si="14"/>
        <v>0.42736467172108078</v>
      </c>
      <c r="Q43" s="55">
        <f t="shared" si="14"/>
        <v>3.3145472548024787E-3</v>
      </c>
      <c r="R43" s="55">
        <f t="shared" si="14"/>
        <v>1.4794072268746823E-3</v>
      </c>
      <c r="S43" s="55">
        <f t="shared" si="14"/>
        <v>2.5764098863289356E-2</v>
      </c>
      <c r="T43" s="17">
        <f t="shared" si="15"/>
        <v>1.0000000000000002</v>
      </c>
    </row>
    <row r="44" spans="11:21">
      <c r="K44" s="16" t="s">
        <v>13</v>
      </c>
      <c r="L44" s="55">
        <f t="shared" si="16"/>
        <v>0.46077526618975778</v>
      </c>
      <c r="M44" s="55">
        <f t="shared" si="14"/>
        <v>1.2750309791294623E-2</v>
      </c>
      <c r="N44" s="55">
        <f t="shared" si="14"/>
        <v>1.9937875682985825E-2</v>
      </c>
      <c r="O44" s="55">
        <f t="shared" si="14"/>
        <v>5.4609387489874144E-2</v>
      </c>
      <c r="P44" s="55">
        <f t="shared" si="14"/>
        <v>0.37904223952608718</v>
      </c>
      <c r="Q44" s="55">
        <f t="shared" si="14"/>
        <v>1.3539401953360331E-2</v>
      </c>
      <c r="R44" s="55">
        <f t="shared" si="14"/>
        <v>1.0504888845408936E-2</v>
      </c>
      <c r="S44" s="55">
        <f t="shared" si="14"/>
        <v>4.8840630521231054E-2</v>
      </c>
      <c r="T44" s="17">
        <f t="shared" si="15"/>
        <v>0.99999999999999978</v>
      </c>
    </row>
    <row r="45" spans="11:21">
      <c r="K45" s="16" t="s">
        <v>14</v>
      </c>
      <c r="L45" s="55">
        <f t="shared" si="16"/>
        <v>0.47324540664581005</v>
      </c>
      <c r="M45" s="55">
        <f t="shared" si="14"/>
        <v>4.8963358778697378E-3</v>
      </c>
      <c r="N45" s="55">
        <f t="shared" si="14"/>
        <v>3.929930417838523E-2</v>
      </c>
      <c r="O45" s="55">
        <f t="shared" si="14"/>
        <v>1.2522409509364488E-2</v>
      </c>
      <c r="P45" s="55">
        <f t="shared" si="14"/>
        <v>0.43132522309228999</v>
      </c>
      <c r="Q45" s="55">
        <f t="shared" si="14"/>
        <v>5.0467130508993286E-3</v>
      </c>
      <c r="R45" s="55">
        <f t="shared" si="14"/>
        <v>2.636499899899207E-2</v>
      </c>
      <c r="S45" s="55">
        <f t="shared" si="14"/>
        <v>7.2996086463891306E-3</v>
      </c>
      <c r="T45" s="17">
        <f t="shared" si="15"/>
        <v>0.99999999999999989</v>
      </c>
    </row>
    <row r="46" spans="11:21">
      <c r="K46" s="16" t="s">
        <v>15</v>
      </c>
      <c r="L46" s="55">
        <f t="shared" si="16"/>
        <v>0.52539772592094403</v>
      </c>
      <c r="M46" s="55">
        <f t="shared" si="14"/>
        <v>0</v>
      </c>
      <c r="N46" s="55">
        <f t="shared" si="14"/>
        <v>2.8713836624436237E-3</v>
      </c>
      <c r="O46" s="55">
        <f t="shared" si="14"/>
        <v>1.6127285942215911E-2</v>
      </c>
      <c r="P46" s="55">
        <f t="shared" si="14"/>
        <v>0.43741354602195082</v>
      </c>
      <c r="Q46" s="55">
        <f t="shared" si="14"/>
        <v>1.032057568888869E-3</v>
      </c>
      <c r="R46" s="55">
        <f t="shared" si="14"/>
        <v>1.2919386778380761E-3</v>
      </c>
      <c r="S46" s="55">
        <f t="shared" si="14"/>
        <v>1.5866062205718907E-2</v>
      </c>
      <c r="T46" s="17">
        <f t="shared" si="15"/>
        <v>1.0000000000000002</v>
      </c>
    </row>
    <row r="47" spans="11:21">
      <c r="K47" s="16" t="s">
        <v>16</v>
      </c>
      <c r="L47" s="55">
        <f t="shared" si="16"/>
        <v>0.50605070789300244</v>
      </c>
      <c r="M47" s="55">
        <f t="shared" si="14"/>
        <v>2.6304704915240478E-3</v>
      </c>
      <c r="N47" s="55">
        <f t="shared" si="14"/>
        <v>5.6390865553399274E-3</v>
      </c>
      <c r="O47" s="55">
        <f t="shared" si="14"/>
        <v>3.1077554187528326E-2</v>
      </c>
      <c r="P47" s="55">
        <f t="shared" si="14"/>
        <v>0.42683953410145026</v>
      </c>
      <c r="Q47" s="55">
        <f t="shared" si="14"/>
        <v>1.897146313342599E-3</v>
      </c>
      <c r="R47" s="55">
        <f t="shared" si="14"/>
        <v>2.2808099215967316E-3</v>
      </c>
      <c r="S47" s="55">
        <f t="shared" si="14"/>
        <v>2.3584690536215747E-2</v>
      </c>
      <c r="T47" s="17">
        <f t="shared" si="15"/>
        <v>1.0000000000000002</v>
      </c>
    </row>
    <row r="48" spans="11:21">
      <c r="K48" s="16" t="s">
        <v>17</v>
      </c>
      <c r="L48" s="55">
        <f t="shared" si="16"/>
        <v>0.51919732466830315</v>
      </c>
      <c r="M48" s="55">
        <f t="shared" si="14"/>
        <v>1.6331074357289907E-2</v>
      </c>
      <c r="N48" s="55">
        <f t="shared" si="14"/>
        <v>3.8067214120916901E-3</v>
      </c>
      <c r="O48" s="55">
        <f t="shared" si="14"/>
        <v>3.1047755429790946E-2</v>
      </c>
      <c r="P48" s="55">
        <f t="shared" si="14"/>
        <v>0.40063659791628758</v>
      </c>
      <c r="Q48" s="55">
        <f t="shared" si="14"/>
        <v>1.2882694890577312E-2</v>
      </c>
      <c r="R48" s="55">
        <f t="shared" si="14"/>
        <v>0</v>
      </c>
      <c r="S48" s="55">
        <f t="shared" si="14"/>
        <v>1.609783132565944E-2</v>
      </c>
      <c r="T48" s="17">
        <f t="shared" si="15"/>
        <v>1</v>
      </c>
    </row>
    <row r="49" spans="11:20">
      <c r="K49" s="16" t="s">
        <v>18</v>
      </c>
      <c r="L49" s="55">
        <f t="shared" si="16"/>
        <v>0.3673854199975975</v>
      </c>
      <c r="M49" s="55">
        <f t="shared" si="14"/>
        <v>0.18286833442930661</v>
      </c>
      <c r="N49" s="55">
        <f t="shared" si="14"/>
        <v>9.106580436836674E-3</v>
      </c>
      <c r="O49" s="55">
        <f t="shared" si="14"/>
        <v>4.1009299791070701E-2</v>
      </c>
      <c r="P49" s="55">
        <f t="shared" si="14"/>
        <v>0.21416732650474504</v>
      </c>
      <c r="Q49" s="55">
        <f t="shared" si="14"/>
        <v>0.15509734780552453</v>
      </c>
      <c r="R49" s="55">
        <f t="shared" si="14"/>
        <v>3.7587073771966802E-3</v>
      </c>
      <c r="S49" s="55">
        <f t="shared" si="14"/>
        <v>2.6606983657722388E-2</v>
      </c>
      <c r="T49" s="17">
        <f t="shared" si="15"/>
        <v>1</v>
      </c>
    </row>
    <row r="50" spans="11:20">
      <c r="K50" s="16" t="s">
        <v>19</v>
      </c>
      <c r="L50" s="55">
        <f t="shared" si="16"/>
        <v>0.228140490912772</v>
      </c>
      <c r="M50" s="55">
        <f t="shared" si="14"/>
        <v>0.22972317454516278</v>
      </c>
      <c r="N50" s="55">
        <f t="shared" si="14"/>
        <v>7.9076941518934716E-3</v>
      </c>
      <c r="O50" s="55">
        <f t="shared" si="14"/>
        <v>7.793929624958712E-2</v>
      </c>
      <c r="P50" s="55">
        <f t="shared" si="14"/>
        <v>0.19079264749538336</v>
      </c>
      <c r="Q50" s="55">
        <f t="shared" si="14"/>
        <v>0.19181070616952164</v>
      </c>
      <c r="R50" s="55">
        <f t="shared" si="14"/>
        <v>3.3618034227771184E-3</v>
      </c>
      <c r="S50" s="55">
        <f t="shared" si="14"/>
        <v>7.0324187052902429E-2</v>
      </c>
      <c r="T50" s="17">
        <f t="shared" si="15"/>
        <v>1</v>
      </c>
    </row>
  </sheetData>
  <mergeCells count="9">
    <mergeCell ref="L39:O39"/>
    <mergeCell ref="P39:S39"/>
    <mergeCell ref="L25:O25"/>
    <mergeCell ref="P25:S25"/>
    <mergeCell ref="L10:V10"/>
    <mergeCell ref="L11:O11"/>
    <mergeCell ref="P11:S11"/>
    <mergeCell ref="T11:U11"/>
    <mergeCell ref="V11:V12"/>
  </mergeCells>
  <pageMargins left="0.7" right="0.7" top="0.75" bottom="0.75" header="0.3" footer="0.3"/>
  <pageSetup paperSize="9" orientation="portrait" horizontalDpi="300" verticalDpi="300" r:id="rId1"/>
  <customProperties>
    <customPr name="SSC_SHEET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26642-89AB-427C-B17F-64447CD54B28}">
  <sheetPr codeName="NamesIndex"/>
  <dimension ref="K1:L36"/>
  <sheetViews>
    <sheetView workbookViewId="0">
      <selection activeCell="M28" sqref="M28"/>
    </sheetView>
  </sheetViews>
  <sheetFormatPr defaultColWidth="11.44140625" defaultRowHeight="14.4"/>
  <cols>
    <col min="1" max="10" width="1.6640625" style="1" customWidth="1"/>
    <col min="11" max="11" width="20.6640625" style="1" customWidth="1"/>
    <col min="12" max="12" width="57.44140625" style="1" customWidth="1"/>
    <col min="13" max="16384" width="11.44140625" style="1"/>
  </cols>
  <sheetData>
    <row r="1" spans="11:12" ht="8.1" customHeight="1"/>
    <row r="2" spans="11:12" ht="8.1" customHeight="1"/>
    <row r="3" spans="11:12" ht="8.1" customHeight="1"/>
    <row r="4" spans="11:12" ht="8.1" customHeight="1"/>
    <row r="5" spans="11:12" ht="8.1" customHeight="1"/>
    <row r="6" spans="11:12" ht="8.1" customHeight="1"/>
    <row r="7" spans="11:12" ht="8.1" customHeight="1"/>
    <row r="8" spans="11:12" ht="8.1" customHeight="1"/>
    <row r="9" spans="11:12" ht="8.1" customHeight="1"/>
    <row r="10" spans="11:12" ht="8.1" customHeight="1"/>
    <row r="11" spans="11:12">
      <c r="K11" s="1" t="s">
        <v>65</v>
      </c>
      <c r="L11" s="1" t="s">
        <v>66</v>
      </c>
    </row>
    <row r="12" spans="11:12">
      <c r="K12" s="1" t="s">
        <v>67</v>
      </c>
      <c r="L12" s="1" t="s">
        <v>68</v>
      </c>
    </row>
    <row r="13" spans="11:12">
      <c r="K13" s="1" t="s">
        <v>25</v>
      </c>
      <c r="L13" s="1" t="s">
        <v>26</v>
      </c>
    </row>
    <row r="14" spans="11:12">
      <c r="K14" s="1" t="s">
        <v>27</v>
      </c>
      <c r="L14" s="1" t="s">
        <v>28</v>
      </c>
    </row>
    <row r="15" spans="11:12">
      <c r="K15" s="1" t="s">
        <v>69</v>
      </c>
      <c r="L15" s="1" t="s">
        <v>70</v>
      </c>
    </row>
    <row r="16" spans="11:12">
      <c r="K16" s="1" t="s">
        <v>71</v>
      </c>
      <c r="L16" s="1" t="s">
        <v>72</v>
      </c>
    </row>
    <row r="17" spans="11:12">
      <c r="K17" s="1" t="s">
        <v>73</v>
      </c>
      <c r="L17" s="1" t="s">
        <v>74</v>
      </c>
    </row>
    <row r="18" spans="11:12">
      <c r="K18" s="1" t="s">
        <v>75</v>
      </c>
      <c r="L18" s="1" t="s">
        <v>76</v>
      </c>
    </row>
    <row r="19" spans="11:12">
      <c r="K19" s="1" t="s">
        <v>77</v>
      </c>
      <c r="L19" s="1" t="s">
        <v>78</v>
      </c>
    </row>
    <row r="20" spans="11:12">
      <c r="K20" s="1" t="s">
        <v>79</v>
      </c>
      <c r="L20" s="1" t="s">
        <v>80</v>
      </c>
    </row>
    <row r="21" spans="11:12">
      <c r="K21" s="1" t="s">
        <v>81</v>
      </c>
      <c r="L21" s="1" t="s">
        <v>82</v>
      </c>
    </row>
    <row r="22" spans="11:12">
      <c r="K22" s="1" t="s">
        <v>83</v>
      </c>
      <c r="L22" s="1" t="s">
        <v>84</v>
      </c>
    </row>
    <row r="23" spans="11:12">
      <c r="K23" s="1" t="s">
        <v>85</v>
      </c>
      <c r="L23" s="1" t="s">
        <v>86</v>
      </c>
    </row>
    <row r="24" spans="11:12">
      <c r="K24" s="1" t="s">
        <v>87</v>
      </c>
      <c r="L24" s="1" t="s">
        <v>88</v>
      </c>
    </row>
    <row r="25" spans="11:12">
      <c r="K25" s="1" t="s">
        <v>29</v>
      </c>
      <c r="L25" s="1" t="s">
        <v>30</v>
      </c>
    </row>
    <row r="26" spans="11:12">
      <c r="K26" s="1" t="s">
        <v>89</v>
      </c>
      <c r="L26" s="1" t="s">
        <v>90</v>
      </c>
    </row>
    <row r="27" spans="11:12">
      <c r="K27" s="1" t="s">
        <v>31</v>
      </c>
      <c r="L27" s="1" t="s">
        <v>32</v>
      </c>
    </row>
    <row r="28" spans="11:12">
      <c r="K28" s="1" t="s">
        <v>33</v>
      </c>
      <c r="L28" s="1" t="s">
        <v>34</v>
      </c>
    </row>
    <row r="29" spans="11:12">
      <c r="K29" s="1" t="s">
        <v>35</v>
      </c>
      <c r="L29" s="1" t="s">
        <v>36</v>
      </c>
    </row>
    <row r="30" spans="11:12">
      <c r="K30" s="1" t="s">
        <v>37</v>
      </c>
      <c r="L30" s="1" t="s">
        <v>38</v>
      </c>
    </row>
    <row r="31" spans="11:12">
      <c r="K31" s="1" t="s">
        <v>39</v>
      </c>
      <c r="L31" s="1" t="s">
        <v>40</v>
      </c>
    </row>
    <row r="32" spans="11:12">
      <c r="K32" s="1" t="s">
        <v>41</v>
      </c>
      <c r="L32" s="1" t="s">
        <v>42</v>
      </c>
    </row>
    <row r="33" spans="11:12">
      <c r="K33" s="1" t="s">
        <v>43</v>
      </c>
      <c r="L33" s="1" t="s">
        <v>44</v>
      </c>
    </row>
    <row r="34" spans="11:12">
      <c r="K34" s="1" t="s">
        <v>45</v>
      </c>
      <c r="L34" s="1" t="s">
        <v>46</v>
      </c>
    </row>
    <row r="35" spans="11:12">
      <c r="K35" s="1" t="s">
        <v>47</v>
      </c>
      <c r="L35" s="1" t="s">
        <v>48</v>
      </c>
    </row>
    <row r="36" spans="11:12">
      <c r="K36" s="1" t="s">
        <v>49</v>
      </c>
      <c r="L36" s="1" t="s">
        <v>50</v>
      </c>
    </row>
  </sheetData>
  <pageMargins left="0.7" right="0.7" top="0.75" bottom="0.75" header="0.3" footer="0.3"/>
  <customProperties>
    <customPr name="SSC_SHEET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27730-0C3E-4017-AEB3-A1D56DF9C013}">
  <dimension ref="A1:E6"/>
  <sheetViews>
    <sheetView workbookViewId="0"/>
  </sheetViews>
  <sheetFormatPr defaultRowHeight="13.2"/>
  <sheetData>
    <row r="1" spans="1:5">
      <c r="A1" t="s">
        <v>55</v>
      </c>
      <c r="C1" t="s">
        <v>56</v>
      </c>
      <c r="D1" t="s">
        <v>63</v>
      </c>
      <c r="E1" t="s">
        <v>54</v>
      </c>
    </row>
    <row r="2" spans="1:5">
      <c r="C2" t="s">
        <v>58</v>
      </c>
    </row>
    <row r="3" spans="1:5">
      <c r="C3" t="s">
        <v>59</v>
      </c>
    </row>
    <row r="4" spans="1:5">
      <c r="C4" t="s">
        <v>60</v>
      </c>
    </row>
    <row r="5" spans="1:5">
      <c r="C5" t="s">
        <v>61</v>
      </c>
    </row>
    <row r="6" spans="1:5">
      <c r="C6" t="s">
        <v>62</v>
      </c>
    </row>
  </sheetData>
  <pageMargins left="0.7" right="0.7" top="0.75" bottom="0.75" header="0.3" footer="0.3"/>
  <customProperties>
    <customPr name="SSC_SHEET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C38CE-7B57-4BC6-AB20-62973F6461AA}">
  <dimension ref="A1:B10"/>
  <sheetViews>
    <sheetView workbookViewId="0"/>
  </sheetViews>
  <sheetFormatPr defaultRowHeight="13.2"/>
  <cols>
    <col min="1" max="2" width="12.88671875" bestFit="1" customWidth="1"/>
  </cols>
  <sheetData>
    <row r="1" spans="1:2">
      <c r="A1" t="s">
        <v>10</v>
      </c>
      <c r="B1" t="s">
        <v>10</v>
      </c>
    </row>
    <row r="2" spans="1:2">
      <c r="A2" t="s">
        <v>11</v>
      </c>
      <c r="B2" t="s">
        <v>11</v>
      </c>
    </row>
    <row r="3" spans="1:2">
      <c r="A3" t="s">
        <v>12</v>
      </c>
      <c r="B3" t="s">
        <v>12</v>
      </c>
    </row>
    <row r="4" spans="1:2">
      <c r="A4" t="s">
        <v>13</v>
      </c>
      <c r="B4" t="s">
        <v>13</v>
      </c>
    </row>
    <row r="5" spans="1:2">
      <c r="A5" t="s">
        <v>14</v>
      </c>
      <c r="B5" t="s">
        <v>14</v>
      </c>
    </row>
    <row r="6" spans="1:2">
      <c r="A6" t="s">
        <v>15</v>
      </c>
      <c r="B6" t="s">
        <v>15</v>
      </c>
    </row>
    <row r="7" spans="1:2">
      <c r="A7" t="s">
        <v>16</v>
      </c>
      <c r="B7" t="s">
        <v>16</v>
      </c>
    </row>
    <row r="8" spans="1:2">
      <c r="A8" t="s">
        <v>17</v>
      </c>
      <c r="B8" t="s">
        <v>17</v>
      </c>
    </row>
    <row r="9" spans="1:2">
      <c r="A9" t="s">
        <v>18</v>
      </c>
      <c r="B9" t="s">
        <v>18</v>
      </c>
    </row>
    <row r="10" spans="1:2">
      <c r="A10" t="s">
        <v>19</v>
      </c>
      <c r="B10" t="s">
        <v>19</v>
      </c>
    </row>
  </sheetData>
  <pageMargins left="0.7" right="0.7" top="0.75" bottom="0.75" header="0.3" footer="0.3"/>
  <customProperties>
    <customPr name="SSC_SHEET_GUID" r:id="rId1"/>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26</vt:i4>
      </vt:variant>
    </vt:vector>
  </HeadingPairs>
  <TitlesOfParts>
    <vt:vector size="32" baseType="lpstr">
      <vt:lpstr>DiversityIndex</vt:lpstr>
      <vt:lpstr>Basis1</vt:lpstr>
      <vt:lpstr>Data1</vt:lpstr>
      <vt:lpstr>Lists1</vt:lpstr>
      <vt:lpstr>Parameters1</vt:lpstr>
      <vt:lpstr>NamesIndex</vt:lpstr>
      <vt:lpstr>_options1</vt:lpstr>
      <vt:lpstr>_options2</vt:lpstr>
      <vt:lpstr>NonPerm_Label</vt:lpstr>
      <vt:lpstr>Prof_Label</vt:lpstr>
      <vt:lpstr>rB1.AF_Range</vt:lpstr>
      <vt:lpstr>rB1.CF_Range</vt:lpstr>
      <vt:lpstr>rB1.CM_Range</vt:lpstr>
      <vt:lpstr>rB1.FF_Range</vt:lpstr>
      <vt:lpstr>rB1.FM_Range</vt:lpstr>
      <vt:lpstr>rB1.IF_Range</vt:lpstr>
      <vt:lpstr>rB1.IM_Range</vt:lpstr>
      <vt:lpstr>rB1.WF_Range</vt:lpstr>
      <vt:lpstr>rB1.WM_Range</vt:lpstr>
      <vt:lpstr>rB1_AM_Range</vt:lpstr>
      <vt:lpstr>rD1.Datasource</vt:lpstr>
      <vt:lpstr>rF1.EAP_Selected</vt:lpstr>
      <vt:lpstr>rL1.EAP_Selected</vt:lpstr>
      <vt:lpstr>rL1.eapHeader</vt:lpstr>
      <vt:lpstr>rL1.eapList</vt:lpstr>
      <vt:lpstr>rL1.eapSel</vt:lpstr>
      <vt:lpstr>rP1.EAP_Lookup_List</vt:lpstr>
      <vt:lpstr>Semi_Label</vt:lpstr>
      <vt:lpstr>Senior_Label</vt:lpstr>
      <vt:lpstr>Skilled_Label</vt:lpstr>
      <vt:lpstr>Top_Label</vt:lpstr>
      <vt:lpstr>Unskilled_Label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EAP_Analysis_2025</dc:title>
  <dc:creator>Transformation Partners</dc:creator>
  <cp:lastModifiedBy>Steve Kgatuke</cp:lastModifiedBy>
  <dcterms:created xsi:type="dcterms:W3CDTF">2001-11-20T09:45:52Z</dcterms:created>
  <dcterms:modified xsi:type="dcterms:W3CDTF">2026-04-08T12:03:17Z</dcterms:modified>
</cp:coreProperties>
</file>